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gelap\Documents\ICFE 2025\PAA\2025\"/>
    </mc:Choice>
  </mc:AlternateContent>
  <bookViews>
    <workbookView xWindow="0" yWindow="0" windowWidth="23040" windowHeight="9192"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2025'!$A$6:$AJ$382</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76" i="20" l="1"/>
  <c r="K9" i="18" l="1"/>
  <c r="K8" i="18"/>
  <c r="S367" i="20" l="1"/>
  <c r="S179" i="20" l="1"/>
  <c r="S88" i="20" l="1"/>
  <c r="S124" i="20" l="1"/>
  <c r="S151" i="20"/>
  <c r="S152" i="20"/>
  <c r="S233" i="20" l="1"/>
  <c r="S232" i="20" s="1"/>
  <c r="S250" i="20"/>
  <c r="S230" i="20"/>
  <c r="S172" i="20" l="1"/>
  <c r="S170" i="20"/>
  <c r="AI172" i="20"/>
  <c r="AH172" i="20"/>
  <c r="AG172" i="20"/>
  <c r="AF172" i="20"/>
  <c r="AE172" i="20"/>
  <c r="AD172" i="20"/>
  <c r="AC172" i="20"/>
  <c r="AB172" i="20"/>
  <c r="AA172" i="20"/>
  <c r="Z172" i="20"/>
  <c r="Y172" i="20"/>
  <c r="X172" i="20"/>
  <c r="T172" i="20"/>
  <c r="R172" i="20"/>
  <c r="S208" i="20" l="1"/>
  <c r="S224" i="20"/>
  <c r="S252" i="20"/>
  <c r="S246" i="20"/>
  <c r="T232" i="20" l="1"/>
  <c r="R232" i="20"/>
  <c r="S178" i="20" l="1"/>
  <c r="S281" i="20"/>
  <c r="S278" i="20"/>
  <c r="S228" i="20" l="1"/>
  <c r="S227" i="20" s="1"/>
  <c r="S226" i="20" s="1"/>
  <c r="S381" i="20" l="1"/>
  <c r="S377" i="20"/>
  <c r="S375" i="20"/>
  <c r="R375" i="20"/>
  <c r="S374" i="20"/>
  <c r="R364" i="20"/>
  <c r="S340" i="20"/>
  <c r="S338" i="20"/>
  <c r="R338" i="20"/>
  <c r="S133" i="20" l="1"/>
  <c r="S119" i="20"/>
  <c r="S366" i="20"/>
  <c r="S83" i="20" l="1"/>
  <c r="S108" i="20"/>
  <c r="S13" i="20"/>
  <c r="T149" i="20" l="1"/>
  <c r="S149" i="20"/>
  <c r="R149" i="20"/>
  <c r="Z377" i="20" l="1"/>
  <c r="Y377" i="20"/>
  <c r="Z376" i="20"/>
  <c r="Y376" i="20"/>
  <c r="AI375" i="20"/>
  <c r="AH375" i="20"/>
  <c r="AG375" i="20"/>
  <c r="AF375" i="20"/>
  <c r="AE375" i="20"/>
  <c r="AD375" i="20"/>
  <c r="AG373" i="20"/>
  <c r="AF373" i="20"/>
  <c r="AE373" i="20"/>
  <c r="AD373" i="20"/>
  <c r="AC373" i="20"/>
  <c r="AB373" i="20"/>
  <c r="AI371" i="20"/>
  <c r="AH371" i="20"/>
  <c r="AG371" i="20"/>
  <c r="AF371" i="20"/>
  <c r="AE371" i="20"/>
  <c r="AD371" i="20"/>
  <c r="AI369" i="20"/>
  <c r="AH369" i="20"/>
  <c r="AG369" i="20"/>
  <c r="AF369" i="20"/>
  <c r="AE369" i="20"/>
  <c r="AD369" i="20"/>
  <c r="AC369" i="20"/>
  <c r="AB369" i="20"/>
  <c r="AA369" i="20"/>
  <c r="Z369" i="20"/>
  <c r="AC361" i="20"/>
  <c r="AB361" i="20"/>
  <c r="AA361" i="20"/>
  <c r="Z361" i="20"/>
  <c r="Y361" i="20"/>
  <c r="X361" i="20"/>
  <c r="AF360" i="20"/>
  <c r="AE360" i="20"/>
  <c r="AD360" i="20"/>
  <c r="AC360" i="20"/>
  <c r="AB360" i="20"/>
  <c r="AA360" i="20"/>
  <c r="Z360" i="20"/>
  <c r="Y360" i="20"/>
  <c r="X360" i="20"/>
  <c r="AG359" i="20"/>
  <c r="AF359" i="20"/>
  <c r="AE359" i="20"/>
  <c r="AD359" i="20"/>
  <c r="AC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4" i="20"/>
  <c r="AG354" i="20"/>
  <c r="AF354" i="20"/>
  <c r="AE354" i="20"/>
  <c r="AD354" i="20"/>
  <c r="AC354" i="20"/>
  <c r="AB354" i="20"/>
  <c r="AA354" i="20"/>
  <c r="Z354" i="20"/>
  <c r="Y354" i="20"/>
  <c r="AH353" i="20"/>
  <c r="AG353" i="20"/>
  <c r="AF353" i="20"/>
  <c r="AE353" i="20"/>
  <c r="AD353" i="20"/>
  <c r="AC353" i="20"/>
  <c r="AB353" i="20"/>
  <c r="AA353" i="20"/>
  <c r="Z353" i="20"/>
  <c r="Y353" i="20"/>
  <c r="AH351" i="20"/>
  <c r="AG351" i="20"/>
  <c r="AF351" i="20"/>
  <c r="AE351" i="20"/>
  <c r="AD351" i="20"/>
  <c r="AC351" i="20"/>
  <c r="AB351" i="20"/>
  <c r="AA351" i="20"/>
  <c r="Z351" i="20"/>
  <c r="Y351" i="20"/>
  <c r="AG350" i="20"/>
  <c r="AF350" i="20"/>
  <c r="AE350" i="20"/>
  <c r="AD350" i="20"/>
  <c r="AC350" i="20"/>
  <c r="AB350" i="20"/>
  <c r="AA350" i="20"/>
  <c r="Z350" i="20"/>
  <c r="Y350" i="20"/>
  <c r="X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H345" i="20"/>
  <c r="AG345" i="20"/>
  <c r="AF345" i="20"/>
  <c r="AE345" i="20"/>
  <c r="AD345" i="20"/>
  <c r="AC345" i="20"/>
  <c r="AB345" i="20"/>
  <c r="AA345" i="20"/>
  <c r="Z345" i="20"/>
  <c r="Y345" i="20"/>
  <c r="AH344" i="20"/>
  <c r="AG344" i="20"/>
  <c r="AF344" i="20"/>
  <c r="AE344" i="20"/>
  <c r="AD344" i="20"/>
  <c r="AC344" i="20"/>
  <c r="AB344" i="20"/>
  <c r="AA344" i="20"/>
  <c r="Z344" i="20"/>
  <c r="Y344" i="20"/>
  <c r="AF343" i="20"/>
  <c r="AE343" i="20"/>
  <c r="AD343" i="20"/>
  <c r="AC343" i="20"/>
  <c r="AB343" i="20"/>
  <c r="AA343" i="20"/>
  <c r="Z343" i="20"/>
  <c r="Y343" i="20"/>
  <c r="AF342" i="20"/>
  <c r="AE342" i="20"/>
  <c r="AD342" i="20"/>
  <c r="AC342" i="20"/>
  <c r="AB342" i="20"/>
  <c r="AA342" i="20"/>
  <c r="Z342" i="20"/>
  <c r="Y342" i="20"/>
  <c r="X342" i="20"/>
  <c r="AG341" i="20"/>
  <c r="AF341" i="20"/>
  <c r="AE341" i="20"/>
  <c r="AD341" i="20"/>
  <c r="AH339" i="20"/>
  <c r="AG339" i="20"/>
  <c r="AF339" i="20"/>
  <c r="AE339" i="20"/>
  <c r="AD339" i="20"/>
  <c r="AC339" i="20"/>
  <c r="AB339" i="20"/>
  <c r="AA339" i="20"/>
  <c r="Z339" i="20"/>
  <c r="AI337" i="20"/>
  <c r="AH337" i="20"/>
  <c r="AG337" i="20"/>
  <c r="AF337" i="20"/>
  <c r="AE337" i="20"/>
  <c r="AD337" i="20"/>
  <c r="AC337" i="20"/>
  <c r="AB337" i="20"/>
  <c r="AA337" i="20"/>
  <c r="AI335" i="20"/>
  <c r="AH335" i="20"/>
  <c r="AG335" i="20"/>
  <c r="AF335" i="20"/>
  <c r="AE335" i="20"/>
  <c r="AD335" i="20"/>
  <c r="AC335" i="20"/>
  <c r="AB335" i="20"/>
  <c r="AA335" i="20"/>
  <c r="AH333" i="20"/>
  <c r="AG333" i="20"/>
  <c r="AF333" i="20"/>
  <c r="AE333" i="20"/>
  <c r="AD333" i="20"/>
  <c r="AC333" i="20"/>
  <c r="AB333" i="20"/>
  <c r="AA333" i="20"/>
  <c r="AI331" i="20"/>
  <c r="AH331" i="20"/>
  <c r="AG331" i="20"/>
  <c r="AF331" i="20"/>
  <c r="AE331" i="20"/>
  <c r="AD331" i="20"/>
  <c r="AC331" i="20"/>
  <c r="AB331" i="20"/>
  <c r="AA331" i="20"/>
  <c r="AI367" i="20" l="1"/>
  <c r="AI366" i="20" s="1"/>
  <c r="AH367" i="20"/>
  <c r="AH366" i="20" s="1"/>
  <c r="AG367" i="20"/>
  <c r="AG366" i="20" s="1"/>
  <c r="AF367" i="20"/>
  <c r="AF366" i="20" s="1"/>
  <c r="AI329" i="20"/>
  <c r="AI328" i="20" s="1"/>
  <c r="AH329" i="20"/>
  <c r="AH328" i="20" s="1"/>
  <c r="AG329" i="20"/>
  <c r="AG328" i="20" s="1"/>
  <c r="AF329" i="20"/>
  <c r="AF328" i="20" s="1"/>
  <c r="AI323" i="20"/>
  <c r="AH323" i="20"/>
  <c r="AG323" i="20"/>
  <c r="AF323" i="20"/>
  <c r="AI320" i="20"/>
  <c r="AH320" i="20"/>
  <c r="AG320" i="20"/>
  <c r="AF320" i="20"/>
  <c r="AI318" i="20"/>
  <c r="AH318" i="20"/>
  <c r="AG318" i="20"/>
  <c r="AF318" i="20"/>
  <c r="AI316" i="20"/>
  <c r="AH316" i="20"/>
  <c r="AG316" i="20"/>
  <c r="AF316" i="20"/>
  <c r="AI314" i="20"/>
  <c r="AH314" i="20"/>
  <c r="AG314" i="20"/>
  <c r="AF314" i="20"/>
  <c r="AI309" i="20"/>
  <c r="AH309" i="20"/>
  <c r="AG309" i="20"/>
  <c r="AF309" i="20"/>
  <c r="AI306" i="20"/>
  <c r="AH306" i="20"/>
  <c r="AG306" i="20"/>
  <c r="AF306" i="20"/>
  <c r="AI303" i="20"/>
  <c r="AI302" i="20" s="1"/>
  <c r="AI301" i="20" s="1"/>
  <c r="AH303" i="20"/>
  <c r="AH302" i="20" s="1"/>
  <c r="AH301" i="20" s="1"/>
  <c r="AG303" i="20"/>
  <c r="AG302" i="20" s="1"/>
  <c r="AG301" i="20" s="1"/>
  <c r="AF303" i="20"/>
  <c r="AF302" i="20" s="1"/>
  <c r="AF301" i="20" s="1"/>
  <c r="AI298" i="20"/>
  <c r="AI297" i="20" s="1"/>
  <c r="AI296" i="20" s="1"/>
  <c r="AH298" i="20"/>
  <c r="AH297" i="20" s="1"/>
  <c r="AH296" i="20" s="1"/>
  <c r="AG298" i="20"/>
  <c r="AG297" i="20" s="1"/>
  <c r="AG296" i="20" s="1"/>
  <c r="AF298" i="20"/>
  <c r="AF297" i="20" s="1"/>
  <c r="AF296" i="20" s="1"/>
  <c r="AI288" i="20"/>
  <c r="AH288" i="20"/>
  <c r="AG288" i="20"/>
  <c r="AF288" i="20"/>
  <c r="AI285" i="20"/>
  <c r="AH285" i="20"/>
  <c r="AG285" i="20"/>
  <c r="AF285" i="20"/>
  <c r="AI277" i="20"/>
  <c r="AI276" i="20" s="1"/>
  <c r="AI275" i="20" s="1"/>
  <c r="AH277" i="20"/>
  <c r="AH276" i="20" s="1"/>
  <c r="AH275" i="20" s="1"/>
  <c r="AG277" i="20"/>
  <c r="AG276" i="20" s="1"/>
  <c r="AG275" i="20" s="1"/>
  <c r="AF277" i="20"/>
  <c r="AF276" i="20" s="1"/>
  <c r="AF275" i="20" s="1"/>
  <c r="AI272" i="20"/>
  <c r="AI271" i="20" s="1"/>
  <c r="AI270" i="20" s="1"/>
  <c r="AH272" i="20"/>
  <c r="AH271" i="20" s="1"/>
  <c r="AH270" i="20" s="1"/>
  <c r="AG272" i="20"/>
  <c r="AG271" i="20" s="1"/>
  <c r="AG270" i="20" s="1"/>
  <c r="AF272" i="20"/>
  <c r="AF271" i="20" s="1"/>
  <c r="AF270" i="20" s="1"/>
  <c r="AI268" i="20"/>
  <c r="AI267" i="20" s="1"/>
  <c r="AH268" i="20"/>
  <c r="AH267" i="20" s="1"/>
  <c r="AG268" i="20"/>
  <c r="AG267" i="20" s="1"/>
  <c r="AF268" i="20"/>
  <c r="AF267" i="20" s="1"/>
  <c r="AI265" i="20"/>
  <c r="AH265" i="20"/>
  <c r="AG265" i="20"/>
  <c r="AF265" i="20"/>
  <c r="AI260" i="20"/>
  <c r="AI259" i="20" s="1"/>
  <c r="AI258" i="20" s="1"/>
  <c r="AH260" i="20"/>
  <c r="AH259" i="20" s="1"/>
  <c r="AH258" i="20" s="1"/>
  <c r="AG260" i="20"/>
  <c r="AG259" i="20" s="1"/>
  <c r="AG258" i="20" s="1"/>
  <c r="AF260" i="20"/>
  <c r="AF259" i="20" s="1"/>
  <c r="AF258" i="20" s="1"/>
  <c r="AI252" i="20"/>
  <c r="AH252" i="20"/>
  <c r="AG252" i="20"/>
  <c r="AF252"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H175" i="20" s="1"/>
  <c r="AH174" i="20" s="1"/>
  <c r="AG176" i="20"/>
  <c r="AG175" i="20" s="1"/>
  <c r="AG174" i="20" s="1"/>
  <c r="AF176" i="20"/>
  <c r="AF175" i="20" s="1"/>
  <c r="AF174" i="20" s="1"/>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7" i="20"/>
  <c r="AE366" i="20" s="1"/>
  <c r="AD367" i="20"/>
  <c r="AD366" i="20" s="1"/>
  <c r="AC367" i="20"/>
  <c r="AC366" i="20" s="1"/>
  <c r="AB367" i="20"/>
  <c r="AB366" i="20" s="1"/>
  <c r="AE329" i="20"/>
  <c r="AE328" i="20" s="1"/>
  <c r="AD329" i="20"/>
  <c r="AD328" i="20" s="1"/>
  <c r="AC329" i="20"/>
  <c r="AC328" i="20" s="1"/>
  <c r="AB329" i="20"/>
  <c r="AB328" i="20" s="1"/>
  <c r="AE323" i="20"/>
  <c r="AD323" i="20"/>
  <c r="AC323" i="20"/>
  <c r="AB323" i="20"/>
  <c r="AE320" i="20"/>
  <c r="AD320" i="20"/>
  <c r="AC320" i="20"/>
  <c r="AB320" i="20"/>
  <c r="AE318" i="20"/>
  <c r="AD318" i="20"/>
  <c r="AC318" i="20"/>
  <c r="AB318" i="20"/>
  <c r="AE316" i="20"/>
  <c r="AD316" i="20"/>
  <c r="AC316" i="20"/>
  <c r="AB316" i="20"/>
  <c r="AE314" i="20"/>
  <c r="AD314" i="20"/>
  <c r="AC314" i="20"/>
  <c r="AB314" i="20"/>
  <c r="AE309" i="20"/>
  <c r="AD309" i="20"/>
  <c r="AC309" i="20"/>
  <c r="AB309" i="20"/>
  <c r="AE306" i="20"/>
  <c r="AD306" i="20"/>
  <c r="AC306" i="20"/>
  <c r="AB306" i="20"/>
  <c r="AE303" i="20"/>
  <c r="AE302" i="20" s="1"/>
  <c r="AE301" i="20" s="1"/>
  <c r="AD303" i="20"/>
  <c r="AD302" i="20" s="1"/>
  <c r="AD301" i="20" s="1"/>
  <c r="AC303" i="20"/>
  <c r="AC302" i="20" s="1"/>
  <c r="AC301" i="20" s="1"/>
  <c r="AB303" i="20"/>
  <c r="AB302" i="20" s="1"/>
  <c r="AB301" i="20" s="1"/>
  <c r="AE298" i="20"/>
  <c r="AE297" i="20" s="1"/>
  <c r="AE296" i="20" s="1"/>
  <c r="AD298" i="20"/>
  <c r="AD297" i="20" s="1"/>
  <c r="AD296" i="20" s="1"/>
  <c r="AC298" i="20"/>
  <c r="AC297" i="20" s="1"/>
  <c r="AC296" i="20" s="1"/>
  <c r="AB298" i="20"/>
  <c r="AB297" i="20" s="1"/>
  <c r="AB296" i="20" s="1"/>
  <c r="AE288" i="20"/>
  <c r="AD288" i="20"/>
  <c r="AC288" i="20"/>
  <c r="AB288" i="20"/>
  <c r="AE285" i="20"/>
  <c r="AD285" i="20"/>
  <c r="AC285" i="20"/>
  <c r="AB285" i="20"/>
  <c r="AE277" i="20"/>
  <c r="AE276" i="20" s="1"/>
  <c r="AE275" i="20" s="1"/>
  <c r="AD277" i="20"/>
  <c r="AD276" i="20" s="1"/>
  <c r="AD275" i="20" s="1"/>
  <c r="AC277" i="20"/>
  <c r="AC276" i="20" s="1"/>
  <c r="AC275" i="20" s="1"/>
  <c r="AB277" i="20"/>
  <c r="AB276" i="20" s="1"/>
  <c r="AB275" i="20" s="1"/>
  <c r="AE272" i="20"/>
  <c r="AE271" i="20" s="1"/>
  <c r="AE270" i="20" s="1"/>
  <c r="AD272" i="20"/>
  <c r="AD271" i="20" s="1"/>
  <c r="AD270" i="20" s="1"/>
  <c r="AC272" i="20"/>
  <c r="AC271" i="20" s="1"/>
  <c r="AC270" i="20" s="1"/>
  <c r="AB272" i="20"/>
  <c r="AB271" i="20" s="1"/>
  <c r="AB270" i="20" s="1"/>
  <c r="AE268" i="20"/>
  <c r="AE267" i="20" s="1"/>
  <c r="AD268" i="20"/>
  <c r="AD267" i="20" s="1"/>
  <c r="AC268" i="20"/>
  <c r="AC267" i="20" s="1"/>
  <c r="AB268" i="20"/>
  <c r="AB267" i="20" s="1"/>
  <c r="AE265" i="20"/>
  <c r="AD265" i="20"/>
  <c r="AC265" i="20"/>
  <c r="AB265" i="20"/>
  <c r="AE260" i="20"/>
  <c r="AE259" i="20" s="1"/>
  <c r="AE258" i="20" s="1"/>
  <c r="AD260" i="20"/>
  <c r="AD259" i="20" s="1"/>
  <c r="AD258" i="20" s="1"/>
  <c r="AC260" i="20"/>
  <c r="AC259" i="20" s="1"/>
  <c r="AC258" i="20" s="1"/>
  <c r="AB260" i="20"/>
  <c r="AB259" i="20" s="1"/>
  <c r="AB258" i="20" s="1"/>
  <c r="AE252" i="20"/>
  <c r="AD252" i="20"/>
  <c r="AC252" i="20"/>
  <c r="AB252"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E175" i="20" s="1"/>
  <c r="AE174" i="20" s="1"/>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7" i="20"/>
  <c r="AA366" i="20" s="1"/>
  <c r="Z367" i="20"/>
  <c r="Z366" i="20" s="1"/>
  <c r="AA329" i="20"/>
  <c r="AA328" i="20" s="1"/>
  <c r="Z329" i="20"/>
  <c r="Z328" i="20" s="1"/>
  <c r="AA323" i="20"/>
  <c r="Z323" i="20"/>
  <c r="AA320" i="20"/>
  <c r="Z320" i="20"/>
  <c r="AA318" i="20"/>
  <c r="Z318" i="20"/>
  <c r="AA316" i="20"/>
  <c r="Z316" i="20"/>
  <c r="AA314" i="20"/>
  <c r="Z314" i="20"/>
  <c r="AA309" i="20"/>
  <c r="Z309" i="20"/>
  <c r="AA306" i="20"/>
  <c r="Z306" i="20"/>
  <c r="AA303" i="20"/>
  <c r="AA302" i="20" s="1"/>
  <c r="AA301" i="20" s="1"/>
  <c r="Z303" i="20"/>
  <c r="Z302" i="20" s="1"/>
  <c r="Z301" i="20" s="1"/>
  <c r="AA298" i="20"/>
  <c r="AA297" i="20" s="1"/>
  <c r="AA296" i="20" s="1"/>
  <c r="Z298" i="20"/>
  <c r="Z297" i="20" s="1"/>
  <c r="Z296" i="20" s="1"/>
  <c r="AA288" i="20"/>
  <c r="Z288" i="20"/>
  <c r="AA285" i="20"/>
  <c r="Z285" i="20"/>
  <c r="AA277" i="20"/>
  <c r="AA276" i="20" s="1"/>
  <c r="AA275" i="20" s="1"/>
  <c r="Z277" i="20"/>
  <c r="Z276" i="20" s="1"/>
  <c r="Z275" i="20" s="1"/>
  <c r="AA272" i="20"/>
  <c r="AA271" i="20" s="1"/>
  <c r="AA270" i="20" s="1"/>
  <c r="Z272" i="20"/>
  <c r="Z271" i="20" s="1"/>
  <c r="Z270" i="20" s="1"/>
  <c r="AA268" i="20"/>
  <c r="AA267" i="20" s="1"/>
  <c r="Z268" i="20"/>
  <c r="Z267" i="20" s="1"/>
  <c r="AA265" i="20"/>
  <c r="Z265" i="20"/>
  <c r="AA260" i="20"/>
  <c r="AA259" i="20" s="1"/>
  <c r="AA258" i="20" s="1"/>
  <c r="Z260" i="20"/>
  <c r="Z259" i="20" s="1"/>
  <c r="Z258" i="20" s="1"/>
  <c r="AA252" i="20"/>
  <c r="Z252"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7" i="20"/>
  <c r="Y366" i="20" s="1"/>
  <c r="Y329" i="20"/>
  <c r="Y328" i="20" s="1"/>
  <c r="Y323" i="20"/>
  <c r="Y320" i="20"/>
  <c r="Y318" i="20"/>
  <c r="Y316" i="20"/>
  <c r="Y314" i="20"/>
  <c r="Y309" i="20"/>
  <c r="Y306" i="20"/>
  <c r="Y303" i="20"/>
  <c r="Y302" i="20" s="1"/>
  <c r="Y301" i="20" s="1"/>
  <c r="Y298" i="20"/>
  <c r="Y297" i="20" s="1"/>
  <c r="Y296" i="20" s="1"/>
  <c r="Y288" i="20"/>
  <c r="Y285" i="20"/>
  <c r="Y277" i="20"/>
  <c r="Y276" i="20" s="1"/>
  <c r="Y275" i="20" s="1"/>
  <c r="Y272" i="20"/>
  <c r="Y271" i="20" s="1"/>
  <c r="Y270" i="20" s="1"/>
  <c r="Y268" i="20"/>
  <c r="Y267" i="20" s="1"/>
  <c r="Y265" i="20"/>
  <c r="Y260" i="20"/>
  <c r="Y259" i="20" s="1"/>
  <c r="Y258" i="20" s="1"/>
  <c r="Y252"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7" i="20"/>
  <c r="X366" i="20" s="1"/>
  <c r="X329" i="20"/>
  <c r="X328" i="20" s="1"/>
  <c r="X323" i="20"/>
  <c r="X320" i="20"/>
  <c r="X318" i="20"/>
  <c r="X316" i="20"/>
  <c r="X314" i="20"/>
  <c r="X309" i="20"/>
  <c r="X306" i="20"/>
  <c r="X303" i="20"/>
  <c r="X302" i="20" s="1"/>
  <c r="X301" i="20" s="1"/>
  <c r="X298" i="20"/>
  <c r="X297" i="20" s="1"/>
  <c r="X296" i="20" s="1"/>
  <c r="X288" i="20"/>
  <c r="X285" i="20"/>
  <c r="X277" i="20"/>
  <c r="X276" i="20" s="1"/>
  <c r="X275" i="20" s="1"/>
  <c r="X272" i="20"/>
  <c r="X271" i="20" s="1"/>
  <c r="X270" i="20" s="1"/>
  <c r="X268" i="20"/>
  <c r="X267" i="20" s="1"/>
  <c r="X265" i="20"/>
  <c r="X260" i="20"/>
  <c r="X259" i="20" s="1"/>
  <c r="X258" i="20" s="1"/>
  <c r="X252"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X175" i="20" l="1"/>
  <c r="X174" i="20" s="1"/>
  <c r="Z175" i="20"/>
  <c r="Z174" i="20" s="1"/>
  <c r="Y175" i="20"/>
  <c r="Y174" i="20" s="1"/>
  <c r="AA175" i="20"/>
  <c r="AA174" i="20" s="1"/>
  <c r="AD313" i="20"/>
  <c r="AD312" i="20" s="1"/>
  <c r="AD311" i="20" s="1"/>
  <c r="AH98" i="20"/>
  <c r="AH313" i="20"/>
  <c r="AH312" i="20" s="1"/>
  <c r="AH311" i="20" s="1"/>
  <c r="Z70" i="20"/>
  <c r="AE284" i="20"/>
  <c r="AH57" i="20"/>
  <c r="AH113" i="20"/>
  <c r="AH110" i="20" s="1"/>
  <c r="AH109" i="20" s="1"/>
  <c r="AC160" i="20"/>
  <c r="AF33" i="20"/>
  <c r="AF32" i="20" s="1"/>
  <c r="AF284" i="20"/>
  <c r="AF274"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4" i="20"/>
  <c r="AH274"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4" i="20"/>
  <c r="AI274" i="20" s="1"/>
  <c r="Y52" i="20"/>
  <c r="AI52" i="20"/>
  <c r="AG226" i="20"/>
  <c r="Y57" i="20"/>
  <c r="Z166" i="20"/>
  <c r="Z226" i="20"/>
  <c r="AE10" i="20"/>
  <c r="AE9" i="20" s="1"/>
  <c r="AE8" i="20" s="1"/>
  <c r="AA70" i="20"/>
  <c r="AA166" i="20"/>
  <c r="AD284" i="20"/>
  <c r="AD274" i="20" s="1"/>
  <c r="AA305" i="20"/>
  <c r="AC57" i="20"/>
  <c r="AC166" i="20"/>
  <c r="AE327" i="20"/>
  <c r="AE326" i="20" s="1"/>
  <c r="AE325" i="20" s="1"/>
  <c r="AD33" i="20"/>
  <c r="AD32" i="20" s="1"/>
  <c r="AD52" i="20"/>
  <c r="AD62" i="20"/>
  <c r="AD123" i="20"/>
  <c r="AD122" i="20" s="1"/>
  <c r="AD160" i="20"/>
  <c r="AD166" i="20"/>
  <c r="AA62" i="20"/>
  <c r="AE33" i="20"/>
  <c r="AE32" i="20" s="1"/>
  <c r="AE52" i="20"/>
  <c r="AE123" i="20"/>
  <c r="AE122" i="20" s="1"/>
  <c r="AE166" i="20"/>
  <c r="X226" i="20"/>
  <c r="AE313" i="20"/>
  <c r="AE312" i="20" s="1"/>
  <c r="AE311" i="20" s="1"/>
  <c r="AH70" i="20"/>
  <c r="AF92" i="20"/>
  <c r="AF75" i="20" s="1"/>
  <c r="AF166" i="20"/>
  <c r="AC70" i="20"/>
  <c r="AI226" i="20"/>
  <c r="X305" i="20"/>
  <c r="Y62" i="20"/>
  <c r="AD46" i="20"/>
  <c r="AB92" i="20"/>
  <c r="AB75" i="20" s="1"/>
  <c r="AD113" i="20"/>
  <c r="AD110" i="20" s="1"/>
  <c r="AD109" i="20" s="1"/>
  <c r="AB237" i="20"/>
  <c r="AB236" i="20" s="1"/>
  <c r="AB284" i="20"/>
  <c r="AB274" i="20" s="1"/>
  <c r="AC313" i="20"/>
  <c r="AC312" i="20" s="1"/>
  <c r="AC311" i="20" s="1"/>
  <c r="AH92" i="20"/>
  <c r="AH75" i="20" s="1"/>
  <c r="Y33" i="20"/>
  <c r="Y32" i="20" s="1"/>
  <c r="AH305" i="20"/>
  <c r="AI10" i="20"/>
  <c r="AI9" i="20" s="1"/>
  <c r="AI8" i="20" s="1"/>
  <c r="Z186" i="20"/>
  <c r="AB166" i="20"/>
  <c r="AD264" i="20"/>
  <c r="AD263" i="20" s="1"/>
  <c r="AD262" i="20" s="1"/>
  <c r="AC327" i="20"/>
  <c r="AC326" i="20" s="1"/>
  <c r="AC325" i="20" s="1"/>
  <c r="AG46" i="20"/>
  <c r="AF70" i="20"/>
  <c r="AH123" i="20"/>
  <c r="AH122" i="20" s="1"/>
  <c r="AG160" i="20"/>
  <c r="AG217" i="20"/>
  <c r="AG206" i="20" s="1"/>
  <c r="AI237" i="20"/>
  <c r="AI236" i="20" s="1"/>
  <c r="AI305" i="20"/>
  <c r="AA186" i="20"/>
  <c r="AC62" i="20"/>
  <c r="AE264" i="20"/>
  <c r="AE263" i="20" s="1"/>
  <c r="AE262" i="20" s="1"/>
  <c r="AC305" i="20"/>
  <c r="AD327" i="20"/>
  <c r="AD326" i="20" s="1"/>
  <c r="AD325" i="20" s="1"/>
  <c r="AH46" i="20"/>
  <c r="AH62" i="20"/>
  <c r="AG70" i="20"/>
  <c r="AF98" i="20"/>
  <c r="AI113" i="20"/>
  <c r="AI110" i="20" s="1"/>
  <c r="AI109" i="20" s="1"/>
  <c r="AI123" i="20"/>
  <c r="AI122" i="20" s="1"/>
  <c r="AH217" i="20"/>
  <c r="AH206" i="20" s="1"/>
  <c r="AD57" i="20"/>
  <c r="AC113" i="20"/>
  <c r="AC110" i="20" s="1"/>
  <c r="AC109" i="20" s="1"/>
  <c r="AB123" i="20"/>
  <c r="AB122" i="20" s="1"/>
  <c r="AC284" i="20"/>
  <c r="AC274" i="20" s="1"/>
  <c r="AD305" i="20"/>
  <c r="AI62" i="20"/>
  <c r="AI160" i="20"/>
  <c r="AI217" i="20"/>
  <c r="AI206" i="20" s="1"/>
  <c r="AA57" i="20"/>
  <c r="Z313" i="20"/>
  <c r="Z312" i="20" s="1"/>
  <c r="Z311" i="20" s="1"/>
  <c r="AB33" i="20"/>
  <c r="AB32" i="20" s="1"/>
  <c r="AE57" i="20"/>
  <c r="AC123" i="20"/>
  <c r="AC122" i="20" s="1"/>
  <c r="AE305" i="20"/>
  <c r="AF57" i="20"/>
  <c r="AI70" i="20"/>
  <c r="AC33" i="20"/>
  <c r="AC32" i="20" s="1"/>
  <c r="AC52" i="20"/>
  <c r="AB160" i="20"/>
  <c r="AF264" i="20"/>
  <c r="AF263" i="20" s="1"/>
  <c r="AF262" i="20" s="1"/>
  <c r="AG264" i="20"/>
  <c r="AG263" i="20" s="1"/>
  <c r="AG262" i="20" s="1"/>
  <c r="Z264" i="20"/>
  <c r="Z263" i="20" s="1"/>
  <c r="Z262" i="20" s="1"/>
  <c r="AH264" i="20"/>
  <c r="AH263" i="20" s="1"/>
  <c r="AH262" i="20" s="1"/>
  <c r="X92" i="20"/>
  <c r="X75" i="20" s="1"/>
  <c r="Y113" i="20"/>
  <c r="Y110" i="20" s="1"/>
  <c r="Y109" i="20" s="1"/>
  <c r="AC46" i="20"/>
  <c r="AB70" i="20"/>
  <c r="AI98" i="20"/>
  <c r="AE237" i="20"/>
  <c r="AE236" i="20" s="1"/>
  <c r="AF237" i="20"/>
  <c r="AF236" i="20" s="1"/>
  <c r="AF305" i="20"/>
  <c r="AI313" i="20"/>
  <c r="AI312" i="20" s="1"/>
  <c r="AI311" i="20" s="1"/>
  <c r="Y217" i="20"/>
  <c r="Y206" i="20" s="1"/>
  <c r="AE46" i="20"/>
  <c r="AD70" i="20"/>
  <c r="AB264" i="20"/>
  <c r="AB263" i="20" s="1"/>
  <c r="AB262" i="20" s="1"/>
  <c r="AB313" i="20"/>
  <c r="AB312" i="20" s="1"/>
  <c r="AB311" i="20" s="1"/>
  <c r="AF113" i="20"/>
  <c r="AF110" i="20" s="1"/>
  <c r="AF109" i="20" s="1"/>
  <c r="AG237" i="20"/>
  <c r="AG236" i="20" s="1"/>
  <c r="AG284" i="20"/>
  <c r="AG274" i="20" s="1"/>
  <c r="AG305" i="20"/>
  <c r="AA33" i="20"/>
  <c r="AA32" i="20" s="1"/>
  <c r="AA52" i="20"/>
  <c r="Z305" i="20"/>
  <c r="AE62" i="20"/>
  <c r="AE160" i="20"/>
  <c r="AC264" i="20"/>
  <c r="AC263" i="20" s="1"/>
  <c r="AC262" i="20" s="1"/>
  <c r="AF46" i="20"/>
  <c r="AF62" i="20"/>
  <c r="AG113" i="20"/>
  <c r="AG110" i="20" s="1"/>
  <c r="AG109" i="20" s="1"/>
  <c r="AG123" i="20"/>
  <c r="AG122" i="20" s="1"/>
  <c r="AF160" i="20"/>
  <c r="AF217" i="20"/>
  <c r="AF206" i="20" s="1"/>
  <c r="AH237" i="20"/>
  <c r="AH236" i="20" s="1"/>
  <c r="AG313" i="20"/>
  <c r="AG312" i="20" s="1"/>
  <c r="AG311" i="20" s="1"/>
  <c r="AA10" i="20"/>
  <c r="AA9" i="20" s="1"/>
  <c r="AA8" i="20" s="1"/>
  <c r="Z327" i="20"/>
  <c r="Z326" i="20" s="1"/>
  <c r="Z325" i="20" s="1"/>
  <c r="AA327" i="20"/>
  <c r="AA326" i="20" s="1"/>
  <c r="AA325" i="20" s="1"/>
  <c r="AH10" i="20"/>
  <c r="AH9" i="20" s="1"/>
  <c r="AH8" i="20" s="1"/>
  <c r="AH186" i="20"/>
  <c r="AC186" i="20"/>
  <c r="AI186" i="20"/>
  <c r="AA264" i="20"/>
  <c r="AA263" i="20" s="1"/>
  <c r="AA262" i="20" s="1"/>
  <c r="AF10" i="20"/>
  <c r="AF9" i="20" s="1"/>
  <c r="AF8" i="20" s="1"/>
  <c r="AI264" i="20"/>
  <c r="AI263" i="20" s="1"/>
  <c r="AI262" i="20" s="1"/>
  <c r="AH327" i="20"/>
  <c r="AH326" i="20" s="1"/>
  <c r="AH325" i="20" s="1"/>
  <c r="AD10" i="20"/>
  <c r="AD9" i="20" s="1"/>
  <c r="AD8" i="20" s="1"/>
  <c r="AG166" i="20"/>
  <c r="AG186" i="20"/>
  <c r="AE274" i="20"/>
  <c r="AD186" i="20"/>
  <c r="AI166" i="20"/>
  <c r="AE186" i="20"/>
  <c r="AI327" i="20"/>
  <c r="AI326" i="20" s="1"/>
  <c r="AI325" i="20" s="1"/>
  <c r="X113" i="20"/>
  <c r="X110" i="20" s="1"/>
  <c r="X109" i="20" s="1"/>
  <c r="Y237" i="20"/>
  <c r="Y236" i="20" s="1"/>
  <c r="AA123" i="20"/>
  <c r="AA122" i="20" s="1"/>
  <c r="AA217" i="20"/>
  <c r="AA206" i="20" s="1"/>
  <c r="AA284" i="20"/>
  <c r="AA274" i="20" s="1"/>
  <c r="AB52" i="20"/>
  <c r="AB327" i="20"/>
  <c r="AB326" i="20" s="1"/>
  <c r="AB325" i="20" s="1"/>
  <c r="Y186" i="20"/>
  <c r="Z98" i="20"/>
  <c r="Z237" i="20"/>
  <c r="Z236" i="20" s="1"/>
  <c r="AB46" i="20"/>
  <c r="AF123" i="20"/>
  <c r="AF122" i="20" s="1"/>
  <c r="Y123" i="20"/>
  <c r="Y122" i="20" s="1"/>
  <c r="Y264" i="20"/>
  <c r="Y263" i="20" s="1"/>
  <c r="Y262" i="20" s="1"/>
  <c r="Y305" i="20"/>
  <c r="Z33" i="20"/>
  <c r="Z32" i="20" s="1"/>
  <c r="AA98" i="20"/>
  <c r="AA237" i="20"/>
  <c r="AA236" i="20" s="1"/>
  <c r="AB305" i="20"/>
  <c r="AG62" i="20"/>
  <c r="Y92" i="20"/>
  <c r="Y75" i="20" s="1"/>
  <c r="Y313" i="20"/>
  <c r="Y312" i="20" s="1"/>
  <c r="Y311" i="20" s="1"/>
  <c r="AA313" i="20"/>
  <c r="AA312" i="20" s="1"/>
  <c r="AA311" i="20" s="1"/>
  <c r="AB217" i="20"/>
  <c r="AB206" i="20" s="1"/>
  <c r="Y10" i="20"/>
  <c r="Y9" i="20" s="1"/>
  <c r="Y8" i="20" s="1"/>
  <c r="Y160" i="20"/>
  <c r="Z52" i="20"/>
  <c r="Z113" i="20"/>
  <c r="Z110" i="20" s="1"/>
  <c r="Z109" i="20" s="1"/>
  <c r="Z160" i="20"/>
  <c r="AG10" i="20"/>
  <c r="AG9" i="20" s="1"/>
  <c r="AG8" i="20" s="1"/>
  <c r="Y98" i="20"/>
  <c r="AA113" i="20"/>
  <c r="AA110" i="20" s="1"/>
  <c r="AA109" i="20" s="1"/>
  <c r="AA160" i="20"/>
  <c r="AF52" i="20"/>
  <c r="AG327" i="20"/>
  <c r="AG326" i="20" s="1"/>
  <c r="AG325" i="20" s="1"/>
  <c r="Y284" i="20"/>
  <c r="Y274" i="20" s="1"/>
  <c r="AG98" i="20"/>
  <c r="X166" i="20"/>
  <c r="Z92" i="20"/>
  <c r="Z75" i="20" s="1"/>
  <c r="AB98" i="20"/>
  <c r="AF226" i="20"/>
  <c r="Y166" i="20"/>
  <c r="X313" i="20"/>
  <c r="X312" i="20" s="1"/>
  <c r="X311" i="20" s="1"/>
  <c r="Z46" i="20"/>
  <c r="AA92" i="20"/>
  <c r="AA75" i="20" s="1"/>
  <c r="AB62" i="20"/>
  <c r="AF186" i="20"/>
  <c r="AF313" i="20"/>
  <c r="AF312" i="20" s="1"/>
  <c r="AF311" i="20" s="1"/>
  <c r="AF327" i="20"/>
  <c r="AF326" i="20" s="1"/>
  <c r="AF325" i="20" s="1"/>
  <c r="Y327" i="20"/>
  <c r="Y326" i="20" s="1"/>
  <c r="Y325" i="20" s="1"/>
  <c r="AA46" i="20"/>
  <c r="Z123" i="20"/>
  <c r="Z122" i="20" s="1"/>
  <c r="Z217" i="20"/>
  <c r="Z206" i="20" s="1"/>
  <c r="Z284" i="20"/>
  <c r="Z274" i="20" s="1"/>
  <c r="AB10" i="20"/>
  <c r="AB9" i="20" s="1"/>
  <c r="AB8" i="20" s="1"/>
  <c r="AB57" i="20"/>
  <c r="AC15" i="20"/>
  <c r="AB186" i="20"/>
  <c r="X62" i="20"/>
  <c r="X327" i="20"/>
  <c r="X326" i="20" s="1"/>
  <c r="X325" i="20" s="1"/>
  <c r="X284" i="20"/>
  <c r="X274" i="20" s="1"/>
  <c r="X264" i="20"/>
  <c r="X263" i="20" s="1"/>
  <c r="X262"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09" i="20" l="1"/>
  <c r="AJ309" i="20" s="1"/>
  <c r="R367" i="20"/>
  <c r="R366" i="20" s="1"/>
  <c r="T366" i="20"/>
  <c r="S329" i="20"/>
  <c r="S328" i="20" s="1"/>
  <c r="T328" i="20"/>
  <c r="T323" i="20"/>
  <c r="S323" i="20"/>
  <c r="AJ323" i="20" s="1"/>
  <c r="R323" i="20"/>
  <c r="T320" i="20"/>
  <c r="S320" i="20"/>
  <c r="AJ320" i="20" s="1"/>
  <c r="R320" i="20"/>
  <c r="S318" i="20"/>
  <c r="R318" i="20"/>
  <c r="S316" i="20"/>
  <c r="R316" i="20"/>
  <c r="T315" i="20"/>
  <c r="S314" i="20"/>
  <c r="R314" i="20"/>
  <c r="T313" i="20"/>
  <c r="T312" i="20" s="1"/>
  <c r="R309" i="20"/>
  <c r="S306" i="20"/>
  <c r="R306" i="20"/>
  <c r="T305" i="20"/>
  <c r="R304" i="20"/>
  <c r="R303" i="20" s="1"/>
  <c r="R302" i="20" s="1"/>
  <c r="R301" i="20" s="1"/>
  <c r="T303" i="20"/>
  <c r="T302" i="20" s="1"/>
  <c r="T301" i="20" s="1"/>
  <c r="S303" i="20"/>
  <c r="S302" i="20" s="1"/>
  <c r="S301" i="20" s="1"/>
  <c r="T298" i="20"/>
  <c r="T297" i="20" s="1"/>
  <c r="T296" i="20" s="1"/>
  <c r="S298" i="20"/>
  <c r="S297" i="20" s="1"/>
  <c r="S296" i="20" s="1"/>
  <c r="R298" i="20"/>
  <c r="R297" i="20" s="1"/>
  <c r="R296" i="20" s="1"/>
  <c r="R294" i="20"/>
  <c r="R293" i="20"/>
  <c r="R292" i="20"/>
  <c r="V292" i="20" s="1"/>
  <c r="R290" i="20"/>
  <c r="T288" i="20"/>
  <c r="S288" i="20"/>
  <c r="R287" i="20"/>
  <c r="V287" i="20" s="1"/>
  <c r="T285" i="20"/>
  <c r="S285" i="20"/>
  <c r="R281" i="20"/>
  <c r="R280" i="20"/>
  <c r="R279" i="20"/>
  <c r="T277" i="20"/>
  <c r="T276" i="20" s="1"/>
  <c r="T275" i="20" s="1"/>
  <c r="S277" i="20"/>
  <c r="S276" i="20" s="1"/>
  <c r="S275" i="20" s="1"/>
  <c r="T272" i="20"/>
  <c r="T271" i="20" s="1"/>
  <c r="T270" i="20" s="1"/>
  <c r="S272" i="20"/>
  <c r="S271" i="20" s="1"/>
  <c r="S270" i="20" s="1"/>
  <c r="R272" i="20"/>
  <c r="R271" i="20" s="1"/>
  <c r="R270" i="20" s="1"/>
  <c r="T268" i="20"/>
  <c r="T267" i="20" s="1"/>
  <c r="S268" i="20"/>
  <c r="S267" i="20" s="1"/>
  <c r="R268" i="20"/>
  <c r="R267" i="20" s="1"/>
  <c r="T265" i="20"/>
  <c r="S265" i="20"/>
  <c r="R265" i="20"/>
  <c r="T260" i="20"/>
  <c r="T259" i="20" s="1"/>
  <c r="T258" i="20" s="1"/>
  <c r="S260" i="20"/>
  <c r="S259" i="20" s="1"/>
  <c r="S258" i="20" s="1"/>
  <c r="R260" i="20"/>
  <c r="R259" i="20" s="1"/>
  <c r="R258" i="20" s="1"/>
  <c r="R255" i="20"/>
  <c r="R252" i="20" s="1"/>
  <c r="T252" i="20"/>
  <c r="T246" i="20"/>
  <c r="R246" i="20"/>
  <c r="V243" i="20"/>
  <c r="V241" i="20"/>
  <c r="S239" i="20"/>
  <c r="S238" i="20" s="1"/>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S175" i="20" s="1"/>
  <c r="S174" i="20" s="1"/>
  <c r="R176" i="20"/>
  <c r="T170" i="20"/>
  <c r="T169" i="20" s="1"/>
  <c r="S169" i="20"/>
  <c r="R170" i="20"/>
  <c r="R169" i="20" s="1"/>
  <c r="T167" i="20"/>
  <c r="S167" i="20"/>
  <c r="S166" i="20" s="1"/>
  <c r="R167" i="20"/>
  <c r="T164" i="20"/>
  <c r="S164" i="20"/>
  <c r="R164" i="20"/>
  <c r="T161" i="20"/>
  <c r="S161" i="20"/>
  <c r="R161" i="20"/>
  <c r="T154" i="20"/>
  <c r="S154" i="20"/>
  <c r="S123" i="20" s="1"/>
  <c r="S122" i="20" s="1"/>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R175" i="20" l="1"/>
  <c r="R174" i="20" s="1"/>
  <c r="T175" i="20"/>
  <c r="T174" i="20" s="1"/>
  <c r="S237" i="20"/>
  <c r="S236" i="20" s="1"/>
  <c r="S206" i="20"/>
  <c r="S205" i="20" s="1"/>
  <c r="T226" i="20"/>
  <c r="S305" i="20"/>
  <c r="AJ305" i="20" s="1"/>
  <c r="AJ306" i="20"/>
  <c r="R160" i="20"/>
  <c r="R329" i="20"/>
  <c r="R328" i="20" s="1"/>
  <c r="R327" i="20" s="1"/>
  <c r="R326" i="20" s="1"/>
  <c r="R325" i="20" s="1"/>
  <c r="R124" i="20"/>
  <c r="R123" i="20" s="1"/>
  <c r="R122" i="20" s="1"/>
  <c r="R46" i="20"/>
  <c r="T57" i="20"/>
  <c r="T46" i="20"/>
  <c r="R264" i="20"/>
  <c r="R263" i="20" s="1"/>
  <c r="R262" i="20" s="1"/>
  <c r="R217" i="20"/>
  <c r="R206" i="20" s="1"/>
  <c r="S118" i="20"/>
  <c r="S117" i="20" s="1"/>
  <c r="T33" i="20"/>
  <c r="T32" i="20" s="1"/>
  <c r="S62" i="20"/>
  <c r="R277" i="20"/>
  <c r="R276" i="20" s="1"/>
  <c r="R275" i="20" s="1"/>
  <c r="R33" i="20"/>
  <c r="R32" i="20" s="1"/>
  <c r="T92" i="20"/>
  <c r="S284" i="20"/>
  <c r="S274" i="20" s="1"/>
  <c r="R313" i="20"/>
  <c r="R312" i="20" s="1"/>
  <c r="R311" i="20" s="1"/>
  <c r="S313" i="20"/>
  <c r="S312" i="20" s="1"/>
  <c r="T327" i="20"/>
  <c r="T326" i="20" s="1"/>
  <c r="T325" i="20" s="1"/>
  <c r="R226" i="20"/>
  <c r="T70" i="20"/>
  <c r="T311" i="20"/>
  <c r="T62" i="20"/>
  <c r="R57" i="20"/>
  <c r="R237" i="20"/>
  <c r="R236" i="20" s="1"/>
  <c r="R288"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4" i="20"/>
  <c r="S263" i="20" s="1"/>
  <c r="S262" i="20" s="1"/>
  <c r="S327" i="20"/>
  <c r="S326" i="20" s="1"/>
  <c r="S217" i="20"/>
  <c r="S15" i="20"/>
  <c r="R62" i="20"/>
  <c r="S160" i="20"/>
  <c r="R166" i="20"/>
  <c r="T186" i="20"/>
  <c r="R305" i="20"/>
  <c r="S70" i="20"/>
  <c r="T160" i="20"/>
  <c r="S52" i="20"/>
  <c r="S107" i="20"/>
  <c r="S46" i="20"/>
  <c r="R52" i="20"/>
  <c r="R70" i="20"/>
  <c r="S78" i="20"/>
  <c r="T217" i="20"/>
  <c r="T206" i="20" s="1"/>
  <c r="T284" i="20"/>
  <c r="T274" i="20" s="1"/>
  <c r="S28" i="20"/>
  <c r="T10" i="20"/>
  <c r="T9" i="20" s="1"/>
  <c r="T8" i="20" s="1"/>
  <c r="S22" i="20"/>
  <c r="T264" i="20"/>
  <c r="T263" i="20" s="1"/>
  <c r="T262" i="20" s="1"/>
  <c r="R92" i="20"/>
  <c r="T98" i="20"/>
  <c r="T239" i="20"/>
  <c r="T238" i="20" s="1"/>
  <c r="T237" i="20" s="1"/>
  <c r="T236" i="20" s="1"/>
  <c r="V290" i="20"/>
  <c r="S33" i="20"/>
  <c r="S57" i="20"/>
  <c r="R285" i="20"/>
  <c r="T86" i="20"/>
  <c r="T85" i="20" s="1"/>
  <c r="T253" i="17"/>
  <c r="U253" i="17" s="1"/>
  <c r="T205" i="20" l="1"/>
  <c r="S235" i="20"/>
  <c r="T75" i="20"/>
  <c r="S325" i="20"/>
  <c r="AJ325" i="20" s="1"/>
  <c r="S311" i="20"/>
  <c r="AJ311" i="20" s="1"/>
  <c r="AJ312" i="20"/>
  <c r="R284" i="20"/>
  <c r="R274"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93" i="14" l="1"/>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Ángela Gisell Pérez Barón</author>
    <author>Angela Maria Jimenez Monroy</author>
    <author>Miller Orlando Moreno Suarez</author>
    <author>Monica Fernanda Lopez Wilches</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family val="2"/>
          </rPr>
          <t>Juan Diego Niño Barco:</t>
        </r>
        <r>
          <rPr>
            <sz val="9"/>
            <color indexed="81"/>
            <rFont val="Tahoma"/>
            <family val="2"/>
          </rPr>
          <t xml:space="preserve">
Se reciben $30000000 del rubro A-02-02-02-006-009 Item 01 SUMINISTRO GAS NATURAL Y SUMINISTRO ELECTRICIDAD MONOFÁSICA según oficio I-2025-00433 ID 141221</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83" authorId="1" shapeId="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3" shapeId="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3" shapeId="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3" shapeId="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S108" authorId="1" shapeId="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M132" authorId="3" shapeId="0">
      <text>
        <r>
          <rPr>
            <b/>
            <sz val="9"/>
            <color indexed="81"/>
            <rFont val="Tahoma"/>
            <charset val="1"/>
          </rPr>
          <t>Ángela Gisell Pérez Barón:</t>
        </r>
        <r>
          <rPr>
            <sz val="9"/>
            <color indexed="81"/>
            <rFont val="Tahoma"/>
            <charset val="1"/>
          </rPr>
          <t xml:space="preserve">
Se cambia el nombre del elemento de "PRESTAR CON PLENA AUTONOMIA ADMINISTRATIVA LOS SERVICIOS
PROFESIONALES CON EXPERIENCIA EN ARQUITECTURA,
LEVANTAMIENTO DE INFORMACION Y PRUEBAS DE SOFTWARE - PARA
EL GRUPO DEL INSTITUTO DE CASAS FISCALES DEL EJÉRCITO" a "PRESTAR CON PLENA AUTONOMIA ADMINISTRATIVA LOS SERVICIOS PROFESIONALES DE UN ESPECIALISTA  CON EXPERIENCIA EN ARQUITECTURA, LEVANTAMIENTO DE INFORMACION Y PRUEBAS DE SOFTWARE - PARA EL GRUPO DEL INSTITUTO DE CASAS FISCALES DEL EJÉRCITO". Segun oficio  I-2025-01892 ID:144911 </t>
        </r>
      </text>
    </comment>
    <comment ref="S133" authorId="1" shapeId="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K151" authorId="3" shapeId="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3" shapeId="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2" shapeId="0">
      <text>
        <r>
          <rPr>
            <b/>
            <sz val="9"/>
            <color indexed="81"/>
            <rFont val="Tahoma"/>
            <family val="2"/>
          </rPr>
          <t xml:space="preserve">Acuerdo: 002 del 19/03/2024
Valor: $6.800.000
Se recibe de: 
Desagregación presupuestal resolución 0219 del 06/06/2024
</t>
        </r>
      </text>
    </comment>
    <comment ref="M159" authorId="3" shapeId="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M172" authorId="3" shapeId="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3" shapeId="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3" shapeId="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t>
        </r>
      </text>
    </comment>
    <comment ref="R180"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S228" authorId="3" shapeId="0">
      <text>
        <r>
          <rPr>
            <b/>
            <sz val="9"/>
            <color indexed="81"/>
            <rFont val="Tahoma"/>
            <family val="2"/>
          </rPr>
          <t>Ángela Gisell Pérez Barón:</t>
        </r>
        <r>
          <rPr>
            <sz val="9"/>
            <color indexed="81"/>
            <rFont val="Tahoma"/>
            <family val="2"/>
          </rPr>
          <t xml:space="preserve">
Se reciben $23.300.000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M234" authorId="3" shapeId="0">
      <text>
        <r>
          <rPr>
            <b/>
            <sz val="9"/>
            <color indexed="81"/>
            <rFont val="Tahoma"/>
            <charset val="1"/>
          </rPr>
          <t>Ángela Gisell Pérez Barón:
Se</t>
        </r>
        <r>
          <rPr>
            <sz val="9"/>
            <color indexed="81"/>
            <rFont val="Tahoma"/>
            <charset val="1"/>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t>
        </r>
      </text>
    </comment>
    <comment ref="S234" authorId="3" shapeId="0">
      <text>
        <r>
          <rPr>
            <b/>
            <sz val="9"/>
            <color indexed="81"/>
            <rFont val="Tahoma"/>
            <charset val="1"/>
          </rPr>
          <t>Ángela Gisell Pérez Barón:</t>
        </r>
        <r>
          <rPr>
            <sz val="9"/>
            <color indexed="81"/>
            <rFont val="Tahoma"/>
            <charset val="1"/>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50" authorId="3" shapeId="0">
      <text>
        <r>
          <rPr>
            <b/>
            <sz val="9"/>
            <color indexed="81"/>
            <rFont val="Tahoma"/>
            <charset val="1"/>
          </rPr>
          <t>Ángela Gisell Pérez Barón:</t>
        </r>
        <r>
          <rPr>
            <sz val="9"/>
            <color indexed="81"/>
            <rFont val="Tahoma"/>
            <charset val="1"/>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61" authorId="3" shapeId="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78" authorId="3" shapeId="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$11.700.000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1" authorId="3" shapeId="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oficio I-2025-01669 ID 144353</t>
        </r>
      </text>
    </comment>
    <comment ref="P281" authorId="3" shapeId="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1" authorId="3" shapeId="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R299"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4" authorId="5"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5" authorId="6" shapeId="0">
      <text>
        <r>
          <rPr>
            <b/>
            <sz val="9"/>
            <color indexed="81"/>
            <rFont val="Tahoma"/>
            <family val="2"/>
          </rPr>
          <t>Monica Fernanda Lopez Wilches:</t>
        </r>
        <r>
          <rPr>
            <sz val="9"/>
            <color indexed="81"/>
            <rFont val="Tahoma"/>
            <family val="2"/>
          </rPr>
          <t xml:space="preserve">
suponemos que esta interventotira corresponde a heroes de tolemaida</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<sst xmlns="http://schemas.openxmlformats.org/spreadsheetml/2006/main" count="180182" uniqueCount="113841">
  <si>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</si>
  <si>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</si>
  <si>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</si>
  <si>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</si>
  <si>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</si>
  <si>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</si>
  <si>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</si>
  <si>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</si>
  <si>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</si>
  <si>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</si>
  <si>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</si>
  <si>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</si>
  <si>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</si>
  <si>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</si>
  <si>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</si>
  <si>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</si>
  <si>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</si>
  <si>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</si>
  <si>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</si>
  <si>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</si>
  <si>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</si>
  <si>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</si>
  <si>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</si>
  <si>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</si>
  <si>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</si>
  <si>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</si>
  <si>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</si>
  <si>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</si>
  <si>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</si>
  <si>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</si>
  <si>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</si>
  <si>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</si>
  <si>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</si>
  <si>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</si>
  <si>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</si>
  <si>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</si>
  <si>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</si>
  <si>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</si>
  <si>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</si>
  <si>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</si>
  <si>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</si>
  <si>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</si>
  <si>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</si>
  <si>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</si>
  <si>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</si>
  <si>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</si>
  <si>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</si>
  <si>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</si>
  <si>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</si>
  <si>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</si>
  <si>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</si>
  <si>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</si>
  <si>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</si>
  <si>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</si>
  <si>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</si>
  <si>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</si>
  <si>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</si>
  <si>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</si>
  <si>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</si>
  <si>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</si>
  <si>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</si>
  <si>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</si>
  <si>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</si>
  <si>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</si>
  <si>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</si>
  <si>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</si>
  <si>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</si>
  <si>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</si>
  <si>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</si>
  <si>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</si>
  <si>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</si>
  <si>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</si>
  <si>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</si>
  <si>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</si>
  <si>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</si>
  <si>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</si>
  <si>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</si>
  <si>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</si>
  <si>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</si>
  <si>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</si>
  <si>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</si>
  <si>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</si>
  <si>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</si>
  <si>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</si>
  <si>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</si>
  <si>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</si>
  <si>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</si>
  <si>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</si>
  <si>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</si>
  <si>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</si>
  <si>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</si>
  <si>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</si>
  <si>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</si>
  <si>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</si>
  <si>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</si>
  <si>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</si>
  <si>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</si>
  <si>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</si>
  <si>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</si>
  <si>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</si>
  <si>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</si>
  <si>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</si>
  <si>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</si>
  <si>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</si>
  <si>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</si>
  <si>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</si>
  <si>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</si>
  <si>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</si>
  <si>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</si>
  <si>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</si>
  <si>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</si>
  <si>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</si>
  <si>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</si>
  <si>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</si>
  <si>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</si>
  <si>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</si>
  <si>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</si>
  <si>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</si>
  <si>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</si>
  <si>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</si>
  <si>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</si>
  <si>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</si>
  <si>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</si>
  <si>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</si>
  <si>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</si>
  <si>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</si>
  <si>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</si>
  <si>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</si>
  <si>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</si>
  <si>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</si>
  <si>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</si>
  <si>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</si>
  <si>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</si>
  <si>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</si>
  <si>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</si>
  <si>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</si>
  <si>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</si>
  <si>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</si>
  <si>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</si>
  <si>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</si>
  <si>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</si>
  <si>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</si>
  <si>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</si>
  <si>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</si>
  <si>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</si>
  <si>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</si>
  <si>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</si>
  <si>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</si>
  <si>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</si>
  <si>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</si>
  <si>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</si>
  <si>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</si>
  <si>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</si>
  <si>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</si>
  <si>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</si>
  <si>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</si>
  <si>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</si>
  <si>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</si>
  <si>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</si>
  <si>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</si>
  <si>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</si>
  <si>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</si>
  <si>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</si>
  <si>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</si>
  <si>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</si>
  <si>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</si>
  <si>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</si>
  <si>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</si>
  <si>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</si>
  <si>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</si>
  <si>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</si>
  <si>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</si>
  <si>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</si>
  <si>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</si>
  <si>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</si>
  <si>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</si>
  <si>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</si>
  <si>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</si>
  <si>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</si>
  <si>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</si>
  <si>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</si>
  <si>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</si>
  <si>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</si>
  <si>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</si>
  <si>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</si>
  <si>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</si>
  <si>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</si>
  <si>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</si>
  <si>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</si>
  <si>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</si>
  <si>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</si>
  <si>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</si>
  <si>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</si>
  <si>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</si>
  <si>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</si>
  <si>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</si>
  <si>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</si>
  <si>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</si>
  <si>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</si>
  <si>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</si>
  <si>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</si>
  <si>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</si>
  <si>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</si>
  <si>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</si>
  <si>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</si>
  <si>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</si>
  <si>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</si>
  <si>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</si>
  <si>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</si>
  <si>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</si>
  <si>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</si>
  <si>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</si>
  <si>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</si>
  <si>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</si>
  <si>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</si>
  <si>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</si>
  <si>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</si>
  <si>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</si>
  <si>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</si>
  <si>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</si>
  <si>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</si>
  <si>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</si>
  <si>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</si>
  <si>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</si>
  <si>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</si>
  <si>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</si>
  <si>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</si>
  <si>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</si>
  <si>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</si>
  <si>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</si>
  <si>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</si>
  <si>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</si>
  <si>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</si>
  <si>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</si>
  <si>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</si>
  <si>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</si>
  <si>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</si>
  <si>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</si>
  <si>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</si>
  <si>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</si>
  <si>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</si>
  <si>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</si>
  <si>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</si>
  <si>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</si>
  <si>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</si>
  <si>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</si>
  <si>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</si>
  <si>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</si>
  <si>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</si>
  <si>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</si>
  <si>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</si>
  <si>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</si>
  <si>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</si>
  <si>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</si>
  <si>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</si>
  <si>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</si>
  <si>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</si>
  <si>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</si>
  <si>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</si>
  <si>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</si>
  <si>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</si>
  <si>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</si>
  <si>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</si>
  <si>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</si>
  <si>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</si>
  <si>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</si>
  <si>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</si>
  <si>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</si>
  <si>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</si>
  <si>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</si>
  <si>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</si>
  <si>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</si>
  <si>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</si>
  <si>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</si>
  <si>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</si>
  <si>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</si>
  <si>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</si>
  <si>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</si>
  <si>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</si>
  <si>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</si>
  <si>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</si>
  <si>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</si>
  <si>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</si>
  <si>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</si>
  <si>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</si>
  <si>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</si>
  <si>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</si>
  <si>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</si>
  <si>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</si>
  <si>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</si>
  <si>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</si>
  <si>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</si>
  <si>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</si>
  <si>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</si>
  <si>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</si>
  <si>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</si>
  <si>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</si>
  <si>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</si>
  <si>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</si>
  <si>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</si>
  <si>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</si>
  <si>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</si>
  <si>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</si>
  <si>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</si>
  <si>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</si>
  <si>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</si>
  <si>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</si>
  <si>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</si>
  <si>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</si>
  <si>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</si>
  <si>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</si>
  <si>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</si>
  <si>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</si>
  <si>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</si>
  <si>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</si>
  <si>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</si>
  <si>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</si>
  <si>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</si>
  <si>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</si>
  <si>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</si>
  <si>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</si>
  <si>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</si>
  <si>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</si>
  <si>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</si>
  <si>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</si>
  <si>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</si>
  <si>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</si>
  <si>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</si>
  <si>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</si>
  <si>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</si>
  <si>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</si>
  <si>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</si>
  <si>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</si>
  <si>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</si>
  <si>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</si>
  <si>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</si>
  <si>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</si>
  <si>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</si>
  <si>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</si>
  <si>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</si>
  <si>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</si>
  <si>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</si>
  <si>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</si>
  <si>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</si>
  <si>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</si>
  <si>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</si>
  <si>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</si>
  <si>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</si>
  <si>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</si>
  <si>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</si>
  <si>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</si>
  <si>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</si>
  <si>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</si>
  <si>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</si>
  <si>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</si>
  <si>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</si>
  <si>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</si>
  <si>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</si>
  <si>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</si>
  <si>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</si>
  <si>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</si>
  <si>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</si>
  <si>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</si>
  <si>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</si>
  <si>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</si>
  <si>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</si>
  <si>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</si>
  <si>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</si>
  <si>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</si>
  <si>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</si>
  <si>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</si>
  <si>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</si>
  <si>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</si>
  <si>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</si>
  <si>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</si>
  <si>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</si>
  <si>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</si>
  <si>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</si>
  <si>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</si>
  <si>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</si>
  <si>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</si>
  <si>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</si>
  <si>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</si>
  <si>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</si>
  <si>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</si>
  <si>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</si>
  <si>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</si>
  <si>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</si>
  <si>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</si>
  <si>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</si>
  <si>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</si>
  <si>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</si>
  <si>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</si>
  <si>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</si>
  <si>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</si>
  <si>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</si>
  <si>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</si>
  <si>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</si>
  <si>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</si>
  <si>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</si>
  <si>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</si>
  <si>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</si>
  <si>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</si>
  <si>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</si>
  <si>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</si>
  <si>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</si>
  <si>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</si>
  <si>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</si>
  <si>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</si>
  <si>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</si>
  <si>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</si>
  <si>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</si>
  <si>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</si>
  <si>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</si>
  <si>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</si>
  <si>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</si>
  <si>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</si>
  <si>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</si>
  <si>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</si>
  <si>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</si>
  <si>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</si>
  <si>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</si>
  <si>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</si>
  <si>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</si>
  <si>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</si>
  <si>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</si>
  <si>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</si>
  <si>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</si>
  <si>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</si>
  <si>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</si>
  <si>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</si>
  <si>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</si>
  <si>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</si>
  <si>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</si>
  <si>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</si>
  <si>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</si>
  <si>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</si>
  <si>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</si>
  <si>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</si>
  <si>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</si>
  <si>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</si>
  <si>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</si>
  <si>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</si>
  <si>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</si>
  <si>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</si>
  <si>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</si>
  <si>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</si>
  <si>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</si>
  <si>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</si>
  <si>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</si>
  <si>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</si>
  <si>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</si>
  <si>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</si>
  <si>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</si>
  <si>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</si>
  <si>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</si>
  <si>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</si>
  <si>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</si>
  <si>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</si>
  <si>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</si>
  <si>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</si>
  <si>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</si>
  <si>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</si>
  <si>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</si>
  <si>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</si>
  <si>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</si>
  <si>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</si>
  <si>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</si>
  <si>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</si>
  <si>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</si>
  <si>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</si>
  <si>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</si>
  <si>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</si>
  <si>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</si>
  <si>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</si>
  <si>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</si>
  <si>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</si>
  <si>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</si>
  <si>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</si>
  <si>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</si>
  <si>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</si>
  <si>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</si>
  <si>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</si>
  <si>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</si>
  <si>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</si>
  <si>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</si>
  <si>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</si>
  <si>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</si>
  <si>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</si>
  <si>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</si>
  <si>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</si>
  <si>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</si>
  <si>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</si>
  <si>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</si>
  <si>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</si>
  <si>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</si>
  <si>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</si>
  <si>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</si>
  <si>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</si>
  <si>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</si>
  <si>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</si>
  <si>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</si>
  <si>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</si>
  <si>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</si>
  <si>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</si>
  <si>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</si>
  <si>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</si>
  <si>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</si>
  <si>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</si>
  <si>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</si>
  <si>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</si>
  <si>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</si>
  <si>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</si>
  <si>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</si>
  <si>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</si>
  <si>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</si>
  <si>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</si>
  <si>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</si>
  <si>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</si>
  <si>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</si>
  <si>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</si>
  <si>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</si>
  <si>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</si>
  <si>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</si>
  <si>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</si>
  <si>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</si>
  <si>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</si>
  <si>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</si>
  <si>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</si>
  <si>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</si>
  <si>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</si>
  <si>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</si>
  <si>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</si>
  <si>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</si>
  <si>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</si>
  <si>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</si>
  <si>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</si>
  <si>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</si>
  <si>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</si>
  <si>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</si>
  <si>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</si>
  <si>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</si>
  <si>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</si>
  <si>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</si>
  <si>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</si>
  <si>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</si>
  <si>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</si>
  <si>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</si>
  <si>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</si>
  <si>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</si>
  <si>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</si>
  <si>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</si>
  <si>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</si>
  <si>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</si>
  <si>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</si>
  <si>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</si>
  <si>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</si>
  <si>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</si>
  <si>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</si>
  <si>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</si>
  <si>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</si>
  <si>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</si>
  <si>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</si>
  <si>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</si>
  <si>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</si>
  <si>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</si>
  <si>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</si>
  <si>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</si>
  <si>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</si>
  <si>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</si>
  <si>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</si>
  <si>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</si>
  <si>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</si>
  <si>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</si>
  <si>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</si>
  <si>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</si>
  <si>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</si>
  <si>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</si>
  <si>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</si>
  <si>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</si>
  <si>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</si>
  <si>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</si>
  <si>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</si>
  <si>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</si>
  <si>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</si>
  <si>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</si>
  <si>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</si>
  <si>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</si>
  <si>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</si>
  <si>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</si>
  <si>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</si>
  <si>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</si>
  <si>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</si>
  <si>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</si>
  <si>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</si>
  <si>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</si>
  <si>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</si>
  <si>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</si>
  <si>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</si>
  <si>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</si>
  <si>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</si>
  <si>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</si>
  <si>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</si>
  <si>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</si>
  <si>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</si>
  <si>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</si>
  <si>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</si>
  <si>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</si>
  <si>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</si>
  <si>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</si>
  <si>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</si>
  <si>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</si>
  <si>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</si>
  <si>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</si>
  <si>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</si>
  <si>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</si>
  <si>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</si>
  <si>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</si>
  <si>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</si>
  <si>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</si>
  <si>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</si>
  <si>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</si>
  <si>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</si>
  <si>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</si>
  <si>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</si>
  <si>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</si>
  <si>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</si>
  <si>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</si>
  <si>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</si>
  <si>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</si>
  <si>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</si>
  <si>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</si>
  <si>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</si>
  <si>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</si>
  <si>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</si>
  <si>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</si>
  <si>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</si>
  <si>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</si>
  <si>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</si>
  <si>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</si>
  <si>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</si>
  <si>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</si>
  <si>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</si>
  <si>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</si>
  <si>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</si>
  <si>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</si>
  <si>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</si>
  <si>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</si>
  <si>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</si>
  <si>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</si>
  <si>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</si>
  <si>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</si>
  <si>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</si>
  <si>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</si>
  <si>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</si>
  <si>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</si>
  <si>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</si>
  <si>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</si>
  <si>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</si>
  <si>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</si>
  <si>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</si>
  <si>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</si>
  <si>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</si>
  <si>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</si>
  <si>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</si>
  <si>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</si>
  <si>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</si>
  <si>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</si>
  <si>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</si>
  <si>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</si>
  <si>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</si>
  <si>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</si>
  <si>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</si>
  <si>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</si>
  <si>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</si>
  <si>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</si>
  <si>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</si>
  <si>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</si>
  <si>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</si>
  <si>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</si>
  <si>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</si>
  <si>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</si>
  <si>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</si>
  <si>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</si>
  <si>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</si>
  <si>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</si>
  <si>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</si>
  <si>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</si>
  <si>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</si>
  <si>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</si>
  <si>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</si>
  <si>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</si>
  <si>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</si>
  <si>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</si>
  <si>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</si>
  <si>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</si>
  <si>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</si>
  <si>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</si>
  <si>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</si>
  <si>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</si>
  <si>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</si>
  <si>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</si>
  <si>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</si>
  <si>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</si>
  <si>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</si>
  <si>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</si>
  <si>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</si>
  <si>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</si>
  <si>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</si>
  <si>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</si>
  <si>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</si>
  <si>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</si>
  <si>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</si>
  <si>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</si>
  <si>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</si>
  <si>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</si>
  <si>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</si>
  <si>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</si>
  <si>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</si>
  <si>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</si>
  <si>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</si>
  <si>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</si>
  <si>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</si>
  <si>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</si>
  <si>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</si>
  <si>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</si>
  <si>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</si>
  <si>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</si>
  <si>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</si>
  <si>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</si>
  <si>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</si>
  <si>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</si>
  <si>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</si>
  <si>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</si>
  <si>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</si>
  <si>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</si>
  <si>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</si>
  <si>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</si>
  <si>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</si>
  <si>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</si>
  <si>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</si>
  <si>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</si>
  <si>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</si>
  <si>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</si>
  <si>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</si>
  <si>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</si>
  <si>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</si>
  <si>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</si>
  <si>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</si>
  <si>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</si>
  <si>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</si>
  <si>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</si>
  <si>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</si>
  <si>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</si>
  <si>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</si>
  <si>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</si>
  <si>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</si>
  <si>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</si>
  <si>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</si>
  <si>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</si>
  <si>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</si>
  <si>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</si>
  <si>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</si>
  <si>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</si>
  <si>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</si>
  <si>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</si>
  <si>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</si>
  <si>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</si>
  <si>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</si>
  <si>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</si>
  <si>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</si>
  <si>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</si>
  <si>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</si>
  <si>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</si>
  <si>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</si>
  <si>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</si>
  <si>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</si>
  <si>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</si>
  <si>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</si>
  <si>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</si>
  <si>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</si>
  <si>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</si>
  <si>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</si>
  <si>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</si>
  <si>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</si>
  <si>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</si>
  <si>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</si>
  <si>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</si>
  <si>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</si>
  <si>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</si>
  <si>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</si>
  <si>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</si>
  <si>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</si>
  <si>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</si>
  <si>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</si>
  <si>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</si>
  <si>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</si>
  <si>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</si>
  <si>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</si>
  <si>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</si>
  <si>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</si>
  <si>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</si>
  <si>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</si>
  <si>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</si>
  <si>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</si>
  <si>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</si>
  <si>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</si>
  <si>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</si>
  <si>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</si>
  <si>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</si>
  <si>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</si>
  <si>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</si>
  <si>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</si>
  <si>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</si>
  <si>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</si>
  <si>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</si>
  <si>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</si>
  <si>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</si>
  <si>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</si>
  <si>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</si>
  <si>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</si>
  <si>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</si>
  <si>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</si>
  <si>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</si>
  <si>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</si>
  <si>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</si>
  <si>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</si>
  <si>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</si>
  <si>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</si>
  <si>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</si>
  <si>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</si>
  <si>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</si>
  <si>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</si>
  <si>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</si>
  <si>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</si>
  <si>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</si>
  <si>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</si>
  <si>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</si>
  <si>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</si>
  <si>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</si>
  <si>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</si>
  <si>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</si>
  <si>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</si>
  <si>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</si>
  <si>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</si>
  <si>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</si>
  <si>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</si>
  <si>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</si>
  <si>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</si>
  <si>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</si>
  <si>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</si>
  <si>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</si>
  <si>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</si>
  <si>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</si>
  <si>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</si>
  <si>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</si>
  <si>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</si>
  <si>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</si>
  <si>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</si>
  <si>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</si>
  <si>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</si>
  <si>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</si>
  <si>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</si>
  <si>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</si>
  <si>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</si>
  <si>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</si>
  <si>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</si>
  <si>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</si>
  <si>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</si>
  <si>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</si>
  <si>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</si>
  <si>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</si>
  <si>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</si>
  <si>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</si>
  <si>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</si>
  <si>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</si>
  <si>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</si>
  <si>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</si>
  <si>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</si>
  <si>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</si>
  <si>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</si>
  <si>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</si>
  <si>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</si>
  <si>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</si>
  <si>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</si>
  <si>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</si>
  <si>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</si>
  <si>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</si>
  <si>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</si>
  <si>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</si>
  <si>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</si>
  <si>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</si>
  <si>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</si>
  <si>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</si>
  <si>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</si>
  <si>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</si>
  <si>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</si>
  <si>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</si>
  <si>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</si>
  <si>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</si>
  <si>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</si>
  <si>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</si>
  <si>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</si>
  <si>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</si>
  <si>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</si>
  <si>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</si>
  <si>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</si>
  <si>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</si>
  <si>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</si>
  <si>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</si>
  <si>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</si>
  <si>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</si>
  <si>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</si>
  <si>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</si>
  <si>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</si>
  <si>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</si>
  <si>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</si>
  <si>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</si>
  <si>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</si>
  <si>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</si>
  <si>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</si>
  <si>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</si>
  <si>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</si>
  <si>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</si>
  <si>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</si>
  <si>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</si>
  <si>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</si>
  <si>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</si>
  <si>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</si>
  <si>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</si>
  <si>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</si>
  <si>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</si>
  <si>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</si>
  <si>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</si>
  <si>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</si>
  <si>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</si>
  <si>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</si>
  <si>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</si>
  <si>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</si>
  <si>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</si>
  <si>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</si>
  <si>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</si>
  <si>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</si>
  <si>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</si>
  <si>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</si>
  <si>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</si>
  <si>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</si>
  <si>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</si>
  <si>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</si>
  <si>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</si>
  <si>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</si>
  <si>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</si>
  <si>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</si>
  <si>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</si>
  <si>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</si>
  <si>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</si>
  <si>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</si>
  <si>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</si>
  <si>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</si>
  <si>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</si>
  <si>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</si>
  <si>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</si>
  <si>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</si>
  <si>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</si>
  <si>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</si>
  <si>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</si>
  <si>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</si>
  <si>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</si>
  <si>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</si>
  <si>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</si>
  <si>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</si>
  <si>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</si>
  <si>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</si>
  <si>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</si>
  <si>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</si>
  <si>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</si>
  <si>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</si>
  <si>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</si>
  <si>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</si>
  <si>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</si>
  <si>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</si>
  <si>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</si>
  <si>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</si>
  <si>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</si>
  <si>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</si>
  <si>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</si>
  <si>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</si>
  <si>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</si>
  <si>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</si>
  <si>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</si>
  <si>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</si>
  <si>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</si>
  <si>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</si>
  <si>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</si>
  <si>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</si>
  <si>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</si>
  <si>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</si>
  <si>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</si>
  <si>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</si>
  <si>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</si>
  <si>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</si>
  <si>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</si>
  <si>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</si>
  <si>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</si>
  <si>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</si>
  <si>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</si>
  <si>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</si>
  <si>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</si>
  <si>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</si>
  <si>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</si>
  <si>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</si>
  <si>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</si>
  <si>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</si>
  <si>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</si>
  <si>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</si>
  <si>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</si>
  <si>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</si>
  <si>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</si>
  <si>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</si>
  <si>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</si>
  <si>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</si>
  <si>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</si>
  <si>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</si>
  <si>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</si>
  <si>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</si>
  <si>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</si>
  <si>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</si>
  <si>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</si>
  <si>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</si>
  <si>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</si>
  <si>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</si>
  <si>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</si>
  <si>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</si>
  <si>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</si>
  <si>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</si>
  <si>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</si>
  <si>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</si>
  <si>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</si>
  <si>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</si>
  <si>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</si>
  <si>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</si>
  <si>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</si>
  <si>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</si>
  <si>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</si>
  <si>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</si>
  <si>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</si>
  <si>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</si>
  <si>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</si>
  <si>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</si>
  <si>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</si>
  <si>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</si>
  <si>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</si>
  <si>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</si>
  <si>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</si>
  <si>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</si>
  <si>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</si>
  <si>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</si>
  <si>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</si>
  <si>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</si>
  <si>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</si>
  <si>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</si>
  <si>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</si>
  <si>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</si>
  <si>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</si>
  <si>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</si>
  <si>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</si>
  <si>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</si>
  <si>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</si>
  <si>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</si>
  <si>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</si>
  <si>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</si>
  <si>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</si>
  <si>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</si>
  <si>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</si>
  <si>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</si>
  <si>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</si>
  <si>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</si>
  <si>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</si>
  <si>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</si>
  <si>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</si>
  <si>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</si>
  <si>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</si>
  <si>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</si>
  <si>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</si>
  <si>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</si>
  <si>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</si>
  <si>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</si>
  <si>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</si>
  <si>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</si>
  <si>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</si>
  <si>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</si>
  <si>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</si>
  <si>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</si>
  <si>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</si>
  <si>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</si>
  <si>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</si>
  <si>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</si>
  <si>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</si>
  <si>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</si>
  <si>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</si>
  <si>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</si>
  <si>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</si>
  <si>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</si>
  <si>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</si>
  <si>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</si>
  <si>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</si>
  <si>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</si>
  <si>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</si>
  <si>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</si>
  <si>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</si>
  <si>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</si>
  <si>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</si>
  <si>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</si>
  <si>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</si>
  <si>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</si>
  <si>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</si>
  <si>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</si>
  <si>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</si>
  <si>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</si>
  <si>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</si>
  <si>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</si>
  <si>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</si>
  <si>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</si>
  <si>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</si>
  <si>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</si>
  <si>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</si>
  <si>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</si>
  <si>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</si>
  <si>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</si>
  <si>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</si>
  <si>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</si>
  <si>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</si>
  <si>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</si>
  <si>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</si>
  <si>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</si>
  <si>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</si>
  <si>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</si>
  <si>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</si>
  <si>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</si>
  <si>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</si>
  <si>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</si>
  <si>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</si>
  <si>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</si>
  <si>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</si>
  <si>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</si>
  <si>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</si>
  <si>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</si>
  <si>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</si>
  <si>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</si>
  <si>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</si>
  <si>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</si>
  <si>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</si>
  <si>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</si>
  <si>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</si>
  <si>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</si>
  <si>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</si>
  <si>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</si>
  <si>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</si>
  <si>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</si>
  <si>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</si>
  <si>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</si>
  <si>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</si>
  <si>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</si>
  <si>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</si>
  <si>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</si>
  <si>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</si>
  <si>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</si>
  <si>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</si>
  <si>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</si>
  <si>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</si>
  <si>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</si>
  <si>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</si>
  <si>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</si>
  <si>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</si>
  <si>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</si>
  <si>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</si>
  <si>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</si>
  <si>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</si>
  <si>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</si>
  <si>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</si>
  <si>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</si>
  <si>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</si>
  <si>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</si>
  <si>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</si>
  <si>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</si>
  <si>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</si>
  <si>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</si>
  <si>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</si>
  <si>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</si>
  <si>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</si>
  <si>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</si>
  <si>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</si>
  <si>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</si>
  <si>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</si>
  <si>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</si>
  <si>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</si>
  <si>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</si>
  <si>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</si>
  <si>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</si>
  <si>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</si>
  <si>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</si>
  <si>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</si>
  <si>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</si>
  <si>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</si>
  <si>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</si>
  <si>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</si>
  <si>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</si>
  <si>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</si>
  <si>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</si>
  <si>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</si>
  <si>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</si>
  <si>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</si>
  <si>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</si>
  <si>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</si>
  <si>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</si>
  <si>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</si>
  <si>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</si>
  <si>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</si>
  <si>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</si>
  <si>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</si>
  <si>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</si>
  <si>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</si>
  <si>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</si>
  <si>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</si>
  <si>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</si>
  <si>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</si>
  <si>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</si>
  <si>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</si>
  <si>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</si>
  <si>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</si>
  <si>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</si>
  <si>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</si>
  <si>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</si>
  <si>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</si>
  <si>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</si>
  <si>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</si>
  <si>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</si>
  <si>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</si>
  <si>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</si>
  <si>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</si>
  <si>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</si>
  <si>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</si>
  <si>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</si>
  <si>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</si>
  <si>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</si>
  <si>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</si>
  <si>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</si>
  <si>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</si>
  <si>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</si>
  <si>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</si>
  <si>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</si>
  <si>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</si>
  <si>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</si>
  <si>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</si>
  <si>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</si>
  <si>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</si>
  <si>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</si>
  <si>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</si>
  <si>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</si>
  <si>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</si>
  <si>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</si>
  <si>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</si>
  <si>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</si>
  <si>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</si>
  <si>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</si>
  <si>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</si>
  <si>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</si>
  <si>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</si>
  <si>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</si>
  <si>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</si>
  <si>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</si>
  <si>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</si>
  <si>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</si>
  <si>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</si>
  <si>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</si>
  <si>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</si>
  <si>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</si>
  <si>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</si>
  <si>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</si>
  <si>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</si>
  <si>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</si>
  <si>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</si>
  <si>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</si>
  <si>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</si>
  <si>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</si>
  <si>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</si>
  <si>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</si>
  <si>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</si>
  <si>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</si>
  <si>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</si>
  <si>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</si>
  <si>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</si>
  <si>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</si>
  <si>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</si>
  <si>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</si>
  <si>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</si>
  <si>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</si>
  <si>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</si>
  <si>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</si>
  <si>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</si>
  <si>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</si>
  <si>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</si>
  <si>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</si>
  <si>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</si>
  <si>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</si>
  <si>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</si>
  <si>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</si>
  <si>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</si>
  <si>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</si>
  <si>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</si>
  <si>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</si>
  <si>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</si>
  <si>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</si>
  <si>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</si>
  <si>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</si>
  <si>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</si>
  <si>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</si>
  <si>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</si>
  <si>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</si>
  <si>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</si>
  <si>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</si>
  <si>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</si>
  <si>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</si>
  <si>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</si>
  <si>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</si>
  <si>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</si>
  <si>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</si>
  <si>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</si>
  <si>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</si>
  <si>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</si>
  <si>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</si>
  <si>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</si>
  <si>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</si>
  <si>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</si>
  <si>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</si>
  <si>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</si>
  <si>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</si>
  <si>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</si>
  <si>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</si>
  <si>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</si>
  <si>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</si>
  <si>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</si>
  <si>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</si>
  <si>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</si>
  <si>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</si>
  <si>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</si>
  <si>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</si>
  <si>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</si>
  <si>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</si>
  <si>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</si>
  <si>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</si>
  <si>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</si>
  <si>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</si>
  <si>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</si>
  <si>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</si>
  <si>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</si>
  <si>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</si>
  <si>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</si>
  <si>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</si>
  <si>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</si>
  <si>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</si>
  <si>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</si>
  <si>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</si>
  <si>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</si>
  <si>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</si>
  <si>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</si>
  <si>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</si>
  <si>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</si>
  <si>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</si>
  <si>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</si>
  <si>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</si>
  <si>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</si>
  <si>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</si>
  <si>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</si>
  <si>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</si>
  <si>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</si>
  <si>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</si>
  <si>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</si>
  <si>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</si>
  <si>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</si>
  <si>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</si>
  <si>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</si>
  <si>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</si>
  <si>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</si>
  <si>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</si>
  <si>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</si>
  <si>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</si>
  <si>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</si>
  <si>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</si>
  <si>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</si>
  <si>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</si>
  <si>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</si>
  <si>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</si>
  <si>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</si>
  <si>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</si>
  <si>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</si>
  <si>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</si>
  <si>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</si>
  <si>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</si>
  <si>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</si>
  <si>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</si>
  <si>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</si>
  <si>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</si>
  <si>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</si>
  <si>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</si>
  <si>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</si>
  <si>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</si>
  <si>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</si>
  <si>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</si>
  <si>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</si>
  <si>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</si>
  <si>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</si>
  <si>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</si>
  <si>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</si>
  <si>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</si>
  <si>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</si>
  <si>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</si>
  <si>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</si>
  <si>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</si>
  <si>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</si>
  <si>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</si>
  <si>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</si>
  <si>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</si>
  <si>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</si>
  <si>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</si>
  <si>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</si>
  <si>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</si>
  <si>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</si>
  <si>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</si>
  <si>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</si>
  <si>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</si>
  <si>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</si>
  <si>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</si>
  <si>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</si>
  <si>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</si>
  <si>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</si>
  <si>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</si>
  <si>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</si>
  <si>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</si>
  <si>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</si>
  <si>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</si>
  <si>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</si>
  <si>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</si>
  <si>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</si>
  <si>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</si>
  <si>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</si>
  <si>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</si>
  <si>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</si>
  <si>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</si>
  <si>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</si>
  <si>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</si>
  <si>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</si>
  <si>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</si>
  <si>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</si>
  <si>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</si>
  <si>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</si>
  <si>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</si>
  <si>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</si>
  <si>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</si>
  <si>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</si>
  <si>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</si>
  <si>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</si>
  <si>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</si>
  <si>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</si>
  <si>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</si>
  <si>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</si>
  <si>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</si>
  <si>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</si>
  <si>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</si>
  <si>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</si>
  <si>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</si>
  <si>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</si>
  <si>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</si>
  <si>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</si>
  <si>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</si>
  <si>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</si>
  <si>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</si>
  <si>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</si>
  <si>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</si>
  <si>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</si>
  <si>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</si>
  <si>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</si>
  <si>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</si>
  <si>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</si>
  <si>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</si>
  <si>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</si>
  <si>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</si>
  <si>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</si>
  <si>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</si>
  <si>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</si>
  <si>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</si>
  <si>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</si>
  <si>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</si>
  <si>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</si>
  <si>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</si>
  <si>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</si>
  <si>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</si>
  <si>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</si>
  <si>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</si>
  <si>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</si>
  <si>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</si>
  <si>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</si>
  <si>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</si>
  <si>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</si>
  <si>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</si>
  <si>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</si>
  <si>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</si>
  <si>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</si>
  <si>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</si>
  <si>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</si>
  <si>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</si>
  <si>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</si>
  <si>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</si>
  <si>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</si>
  <si>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</si>
  <si>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</si>
  <si>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</si>
  <si>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</si>
  <si>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</si>
  <si>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</si>
  <si>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</si>
  <si>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</si>
  <si>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</si>
  <si>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</si>
  <si>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</si>
  <si>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</si>
  <si>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</si>
  <si>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</si>
  <si>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</si>
  <si>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</si>
  <si>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</si>
  <si>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</si>
  <si>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</si>
  <si>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</si>
  <si>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</si>
  <si>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</si>
  <si>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</si>
  <si>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</si>
  <si>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</si>
  <si>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</si>
  <si>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</si>
  <si>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</si>
  <si>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</si>
  <si>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</si>
  <si>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</si>
  <si>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</si>
  <si>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</si>
  <si>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</si>
  <si>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</si>
  <si>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</si>
  <si>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</si>
  <si>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</si>
  <si>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</si>
  <si>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</si>
  <si>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</si>
  <si>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</si>
  <si>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</si>
  <si>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</si>
  <si>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</si>
  <si>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</si>
  <si>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</si>
  <si>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</si>
  <si>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</si>
  <si>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</si>
  <si>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</si>
  <si>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</si>
  <si>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</si>
  <si>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</si>
  <si>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</si>
  <si>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</si>
  <si>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</si>
  <si>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</si>
  <si>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</si>
  <si>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</si>
  <si>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</si>
  <si>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</si>
  <si>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</si>
  <si>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</si>
  <si>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</si>
  <si>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</si>
  <si>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</si>
  <si>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</si>
  <si>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</si>
  <si>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</si>
  <si>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</si>
  <si>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</si>
  <si>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</si>
  <si>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</si>
  <si>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</si>
  <si>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</si>
  <si>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</si>
  <si>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</si>
  <si>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</si>
  <si>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</si>
  <si>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</si>
  <si>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</si>
  <si>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</si>
  <si>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</si>
  <si>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</si>
  <si>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</si>
  <si>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</si>
  <si>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</si>
  <si>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</si>
  <si>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</si>
  <si>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</si>
  <si>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</si>
  <si>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</si>
  <si>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</si>
  <si>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</si>
  <si>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</si>
  <si>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</si>
  <si>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</si>
  <si>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</si>
  <si>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</si>
  <si>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</si>
  <si>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</si>
  <si>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</si>
  <si>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</si>
  <si>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</si>
  <si>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</si>
  <si>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</si>
  <si>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</si>
  <si>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</si>
  <si>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</si>
  <si>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</si>
  <si>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</si>
  <si>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</si>
  <si>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</si>
  <si>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</si>
  <si>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</si>
  <si>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</si>
  <si>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</si>
  <si>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</si>
  <si>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</si>
  <si>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</si>
  <si>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</si>
  <si>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</si>
  <si>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</si>
  <si>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</si>
  <si>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</si>
  <si>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</si>
  <si>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</si>
  <si>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</si>
  <si>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</si>
  <si>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</si>
  <si>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</si>
  <si>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</si>
  <si>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</si>
  <si>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</si>
  <si>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</si>
  <si>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</si>
  <si>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</si>
  <si>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</si>
  <si>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</si>
  <si>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</si>
  <si>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</si>
  <si>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</si>
  <si>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</si>
  <si>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</si>
  <si>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</si>
  <si>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</si>
  <si>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</si>
  <si>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</si>
  <si>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</si>
  <si>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</si>
  <si>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</si>
  <si>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</si>
  <si>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</si>
  <si>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</si>
  <si>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</si>
  <si>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</si>
  <si>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</si>
  <si>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</si>
  <si>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</si>
  <si>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</si>
  <si>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</si>
  <si>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</si>
  <si>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</si>
  <si>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</si>
  <si>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</si>
  <si>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</si>
  <si>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</si>
  <si>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</si>
  <si>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</si>
  <si>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</si>
  <si>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</si>
  <si>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</si>
  <si>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</si>
  <si>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</si>
  <si>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</si>
  <si>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</si>
  <si>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</si>
  <si>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</si>
  <si>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</si>
  <si>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</si>
  <si>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</si>
  <si>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</si>
  <si>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</si>
  <si>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</si>
  <si>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</si>
  <si>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</si>
  <si>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</si>
  <si>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</si>
  <si>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</si>
  <si>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</si>
  <si>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</si>
  <si>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</si>
  <si>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</si>
  <si>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</si>
  <si>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</si>
  <si>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</si>
  <si>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</si>
  <si>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</si>
  <si>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</si>
  <si>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</si>
  <si>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</si>
  <si>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</si>
  <si>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</si>
  <si>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</si>
  <si>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</si>
  <si>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</si>
  <si>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</si>
  <si>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</si>
  <si>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</si>
  <si>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</si>
  <si>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</si>
  <si>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</si>
  <si>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</si>
  <si>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</si>
  <si>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</si>
  <si>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</si>
  <si>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</si>
  <si>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</si>
  <si>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</si>
  <si>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</si>
  <si>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</si>
  <si>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</si>
  <si>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</si>
  <si>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</si>
  <si>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</si>
  <si>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</si>
  <si>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</si>
  <si>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</si>
  <si>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</si>
  <si>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</si>
  <si>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</si>
  <si>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</si>
  <si>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</si>
  <si>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</si>
  <si>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</si>
  <si>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</si>
  <si>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</si>
  <si>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</si>
  <si>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</si>
  <si>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</si>
  <si>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</si>
  <si>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</si>
  <si>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</si>
  <si>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</si>
  <si>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</si>
  <si>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</si>
  <si>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</si>
  <si>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</si>
  <si>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</si>
  <si>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</si>
  <si>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</si>
  <si>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</si>
  <si>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</si>
  <si>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</si>
  <si>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</si>
  <si>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</si>
  <si>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</si>
  <si>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</si>
  <si>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</si>
  <si>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</si>
  <si>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</si>
  <si>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</si>
  <si>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</si>
  <si>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</si>
  <si>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</si>
  <si>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</si>
  <si>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</si>
  <si>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</si>
  <si>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</si>
  <si>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</si>
  <si>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</si>
  <si>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</si>
  <si>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</si>
  <si>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</si>
  <si>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</si>
  <si>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</si>
  <si>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</si>
  <si>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</si>
  <si>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</si>
  <si>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</si>
  <si>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</si>
  <si>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</si>
  <si>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</si>
  <si>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</si>
  <si>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</si>
  <si>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</si>
  <si>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</si>
  <si>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</si>
  <si>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</si>
  <si>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</si>
  <si>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</si>
  <si>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</si>
  <si>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</si>
  <si>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</si>
  <si>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</si>
  <si>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</si>
  <si>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</si>
  <si>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</si>
  <si>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</si>
  <si>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</si>
  <si>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</si>
  <si>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</si>
  <si>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</si>
  <si>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</si>
  <si>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</si>
  <si>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</si>
  <si>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</si>
  <si>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</si>
  <si>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</si>
  <si>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</si>
  <si>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</si>
  <si>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</si>
  <si>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</si>
  <si>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</si>
  <si>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</si>
  <si>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</si>
  <si>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</si>
  <si>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</si>
  <si>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</si>
  <si>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</si>
  <si>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</si>
  <si>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</si>
  <si>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</si>
  <si>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</si>
  <si>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</si>
  <si>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</si>
  <si>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</si>
  <si>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</si>
  <si>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</si>
  <si>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</si>
  <si>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</si>
  <si>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</si>
  <si>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</si>
  <si>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</si>
  <si>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</si>
  <si>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</si>
  <si>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</si>
  <si>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</si>
  <si>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</si>
  <si>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</si>
  <si>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</si>
  <si>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</si>
  <si>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</si>
  <si>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</si>
  <si>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</si>
  <si>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</si>
  <si>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</si>
  <si>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</si>
  <si>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</si>
  <si>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</si>
  <si>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</si>
  <si>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</si>
  <si>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</si>
  <si>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</si>
  <si>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</si>
  <si>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</si>
  <si>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</si>
  <si>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</si>
  <si>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</si>
  <si>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</si>
  <si>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</si>
  <si>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</si>
  <si>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</si>
  <si>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</si>
  <si>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</si>
  <si>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</si>
  <si>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</si>
  <si>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</si>
  <si>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</si>
  <si>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</si>
  <si>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</si>
  <si>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</si>
  <si>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</si>
  <si>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</si>
  <si>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</si>
  <si>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</si>
  <si>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</si>
  <si>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</si>
  <si>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</si>
  <si>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</si>
  <si>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</si>
  <si>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</si>
  <si>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</si>
  <si>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</si>
  <si>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</si>
  <si>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</si>
  <si>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</si>
  <si>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</si>
  <si>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</si>
  <si>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</si>
  <si>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</si>
  <si>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</si>
  <si>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</si>
  <si>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</si>
  <si>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</si>
  <si>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</si>
  <si>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</si>
  <si>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</si>
  <si>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</si>
  <si>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</si>
  <si>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</si>
  <si>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</si>
  <si>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</si>
  <si>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</si>
  <si>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</si>
  <si>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</si>
  <si>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</si>
  <si>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</si>
  <si>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</si>
  <si>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</si>
  <si>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</si>
  <si>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</si>
  <si>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</si>
  <si>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</si>
  <si>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</si>
  <si>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</si>
  <si>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</si>
  <si>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</si>
  <si>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</si>
  <si>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</si>
  <si>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</si>
  <si>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</si>
  <si>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</si>
  <si>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</si>
  <si>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</si>
  <si>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</si>
  <si>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</si>
  <si>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</si>
  <si>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</si>
  <si>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</si>
  <si>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</si>
  <si>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</si>
  <si>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</si>
  <si>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</si>
  <si>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</si>
  <si>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</si>
  <si>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</si>
  <si>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</si>
  <si>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</si>
  <si>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</si>
  <si>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</si>
  <si>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</si>
  <si>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</si>
  <si>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</si>
  <si>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</si>
  <si>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</si>
  <si>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</si>
  <si>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</si>
  <si>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</si>
  <si>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</si>
  <si>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</si>
  <si>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</si>
  <si>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</si>
  <si>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</si>
  <si>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</si>
  <si>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</si>
  <si>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</si>
  <si>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</si>
  <si>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</si>
  <si>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</si>
  <si>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</si>
  <si>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</si>
  <si>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</si>
  <si>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</si>
  <si>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</si>
  <si>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</si>
  <si>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</si>
  <si>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</si>
  <si>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</si>
  <si>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</si>
  <si>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</si>
  <si>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</si>
  <si>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</si>
  <si>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</si>
  <si>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</si>
  <si>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</si>
  <si>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</si>
  <si>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</si>
  <si>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</si>
  <si>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</si>
  <si>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</si>
  <si>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</si>
  <si>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</si>
  <si>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</si>
  <si>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</si>
  <si>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</si>
  <si>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</si>
  <si>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</si>
  <si>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</si>
  <si>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</si>
  <si>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</si>
  <si>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</si>
  <si>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</si>
  <si>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</si>
  <si>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</si>
  <si>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</si>
  <si>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</si>
  <si>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</si>
  <si>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</si>
  <si>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</si>
  <si>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</si>
  <si>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</si>
  <si>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</si>
  <si>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</si>
  <si>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</si>
  <si>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</si>
  <si>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</si>
  <si>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</si>
  <si>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</si>
  <si>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</si>
  <si>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</si>
  <si>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</si>
  <si>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</si>
  <si>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</si>
  <si>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</si>
  <si>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</si>
  <si>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</si>
  <si>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</si>
  <si>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</si>
  <si>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</si>
  <si>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</si>
  <si>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</si>
  <si>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</si>
  <si>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</si>
  <si>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</si>
  <si>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</si>
  <si>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</si>
  <si>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</si>
  <si>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</si>
  <si>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</si>
  <si>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</si>
  <si>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</si>
  <si>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</si>
  <si>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</si>
  <si>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</si>
  <si>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</si>
  <si>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</si>
  <si>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</si>
  <si>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</si>
  <si>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</si>
  <si>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</si>
  <si>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</si>
  <si>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</si>
  <si>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</si>
  <si>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</si>
  <si>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</si>
  <si>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</si>
  <si>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</si>
  <si>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</si>
  <si>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</si>
  <si>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</si>
  <si>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</si>
  <si>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</si>
  <si>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</si>
  <si>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</si>
  <si>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</si>
  <si>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</si>
  <si>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</si>
  <si>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</si>
  <si>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</si>
  <si>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</si>
  <si>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</si>
  <si>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</si>
  <si>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</si>
  <si>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</si>
  <si>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</si>
  <si>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</si>
  <si>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</si>
  <si>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</si>
  <si>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</si>
  <si>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</si>
  <si>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</si>
  <si>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</si>
  <si>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</si>
  <si>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</si>
  <si>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</si>
  <si>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</si>
  <si>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</si>
  <si>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</si>
  <si>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</si>
  <si>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</si>
  <si>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</si>
  <si>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</si>
  <si>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</si>
  <si>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</si>
  <si>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</si>
  <si>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</si>
  <si>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</si>
  <si>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</si>
  <si>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</si>
  <si>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</si>
  <si>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</si>
  <si>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</si>
  <si>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</si>
  <si>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</si>
  <si>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</si>
  <si>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</si>
  <si>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</si>
  <si>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</si>
  <si>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</si>
  <si>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</si>
  <si>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</si>
  <si>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</si>
  <si>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</si>
  <si>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</si>
  <si>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</si>
  <si>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</si>
  <si>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</si>
  <si>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</si>
  <si>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</si>
  <si>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</si>
  <si>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</si>
  <si>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</si>
  <si>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</si>
  <si>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</si>
  <si>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</si>
  <si>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</si>
  <si>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</si>
  <si>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</si>
  <si>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</si>
  <si>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</si>
  <si>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</si>
  <si>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</si>
  <si>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</si>
  <si>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</si>
  <si>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</si>
  <si>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</si>
  <si>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</si>
  <si>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</si>
  <si>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</si>
  <si>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</si>
  <si>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</si>
  <si>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</si>
  <si>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</si>
  <si>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</si>
  <si>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</si>
  <si>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</si>
  <si>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</si>
  <si>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</si>
  <si>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</si>
  <si>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</si>
  <si>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</si>
  <si>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</si>
  <si>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</si>
  <si>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</si>
  <si>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</si>
  <si>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</si>
  <si>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</si>
  <si>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</si>
  <si>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</si>
  <si>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</si>
  <si>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</si>
  <si>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</si>
  <si>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</si>
  <si>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</si>
  <si>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</si>
  <si>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</si>
  <si>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</si>
  <si>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</si>
  <si>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</si>
  <si>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</si>
  <si>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</si>
  <si>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</si>
  <si>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</si>
  <si>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</si>
  <si>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</si>
  <si>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</si>
  <si>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</si>
  <si>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</si>
  <si>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</si>
  <si>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</si>
  <si>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</si>
  <si>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</si>
  <si>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</si>
  <si>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</si>
  <si>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</si>
  <si>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</si>
  <si>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</si>
  <si>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</si>
  <si>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</si>
  <si>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</si>
  <si>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</si>
  <si>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</si>
  <si>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</si>
  <si>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</si>
  <si>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</si>
  <si>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</si>
  <si>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</si>
  <si>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</si>
  <si>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</si>
  <si>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</si>
  <si>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</si>
  <si>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</si>
  <si>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</si>
  <si>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</si>
  <si>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</si>
  <si>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</si>
  <si>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</si>
  <si>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</si>
  <si>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</si>
  <si>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</si>
  <si>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</si>
  <si>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</si>
  <si>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</si>
  <si>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</si>
  <si>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</si>
  <si>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</si>
  <si>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</si>
  <si>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</si>
  <si>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</si>
  <si>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</si>
  <si>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</si>
  <si>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</si>
  <si>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</si>
  <si>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</si>
  <si>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</si>
  <si>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</si>
  <si>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</si>
  <si>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</si>
  <si>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</si>
  <si>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</si>
  <si>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</si>
  <si>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</si>
  <si>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</si>
  <si>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</si>
  <si>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</si>
  <si>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</si>
  <si>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</si>
  <si>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</si>
  <si>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</si>
  <si>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</si>
  <si>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</si>
  <si>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</si>
  <si>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</si>
  <si>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</si>
  <si>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</si>
  <si>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</si>
  <si>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</si>
  <si>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</si>
  <si>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</si>
  <si>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</si>
  <si>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</si>
  <si>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</si>
  <si>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</si>
  <si>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</si>
  <si>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</si>
  <si>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</si>
  <si>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</si>
  <si>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</si>
  <si>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</si>
  <si>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</si>
  <si>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</si>
  <si>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</si>
  <si>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</si>
  <si>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</si>
  <si>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</si>
  <si>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</si>
  <si>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</si>
  <si>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</si>
  <si>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</si>
  <si>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</si>
  <si>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</si>
  <si>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</si>
  <si>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</si>
  <si>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</si>
  <si>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</si>
  <si>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</si>
  <si>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</si>
  <si>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</si>
  <si>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</si>
  <si>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</si>
  <si>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</si>
  <si>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</si>
  <si>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</si>
  <si>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</si>
  <si>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</si>
  <si>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</si>
  <si>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</si>
  <si>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</si>
  <si>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</si>
  <si>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</si>
  <si>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</si>
  <si>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</si>
  <si>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</si>
  <si>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</si>
  <si>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</si>
  <si>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</si>
  <si>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</si>
  <si>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</si>
  <si>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</si>
  <si>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</si>
  <si>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</si>
  <si>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</si>
  <si>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</si>
  <si>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</si>
  <si>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</si>
  <si>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</si>
  <si>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</si>
  <si>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</si>
  <si>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</si>
  <si>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</si>
  <si>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</si>
  <si>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</si>
  <si>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</si>
  <si>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</si>
  <si>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</si>
  <si>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</si>
  <si>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</si>
  <si>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</si>
  <si>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</si>
  <si>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</si>
  <si>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</si>
  <si>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</si>
  <si>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</si>
  <si>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</si>
  <si>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</si>
  <si>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</si>
  <si>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</si>
  <si>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</si>
  <si>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</si>
  <si>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</si>
  <si>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</si>
  <si>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</si>
  <si>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</si>
  <si>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</si>
  <si>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</si>
  <si>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</si>
  <si>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</si>
  <si>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</si>
  <si>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</si>
  <si>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</si>
  <si>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</si>
  <si>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</si>
  <si>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</si>
  <si>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</si>
  <si>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</si>
  <si>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</si>
  <si>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</si>
  <si>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</si>
  <si>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</si>
  <si>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</si>
  <si>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</si>
  <si>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</si>
  <si>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</si>
  <si>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</si>
  <si>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</si>
  <si>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</si>
  <si>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</si>
  <si>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</si>
  <si>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</si>
  <si>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</si>
  <si>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</si>
  <si>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</si>
  <si>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</si>
  <si>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</si>
  <si>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</si>
  <si>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</si>
  <si>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</si>
  <si>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</si>
  <si>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</si>
  <si>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</si>
  <si>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</si>
  <si>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</si>
  <si>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</si>
  <si>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</si>
  <si>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</si>
  <si>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</si>
  <si>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</si>
  <si>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</si>
  <si>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</si>
  <si>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</si>
  <si>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</si>
  <si>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</si>
  <si>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</si>
  <si>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</si>
  <si>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</si>
  <si>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</si>
  <si>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</si>
  <si>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</si>
  <si>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</si>
  <si>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</si>
  <si>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</si>
  <si>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</si>
  <si>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</si>
  <si>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</si>
  <si>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</si>
  <si>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</si>
  <si>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</si>
  <si>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</si>
  <si>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</si>
  <si>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</si>
  <si>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</si>
  <si>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</si>
  <si>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</si>
  <si>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</si>
  <si>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</si>
  <si>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</si>
  <si>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</si>
  <si>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</si>
  <si>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</si>
  <si>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</si>
  <si>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</si>
  <si>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</si>
  <si>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</si>
  <si>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</si>
  <si>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</si>
  <si>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</si>
  <si>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</si>
  <si>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</si>
  <si>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</si>
  <si>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</si>
  <si>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</si>
  <si>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</si>
  <si>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</si>
  <si>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</si>
  <si>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</si>
  <si>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</si>
  <si>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</si>
  <si>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</si>
  <si>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</si>
  <si>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</si>
  <si>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</si>
  <si>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</si>
  <si>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</si>
  <si>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</si>
  <si>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</si>
  <si>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</si>
  <si>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</si>
  <si>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</si>
  <si>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</si>
  <si>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</si>
  <si>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</si>
  <si>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</si>
  <si>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</si>
  <si>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</si>
  <si>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</si>
  <si>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</si>
  <si>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</si>
  <si>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</si>
  <si>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</si>
  <si>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</si>
  <si>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</si>
  <si>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</si>
  <si>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</si>
  <si>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</si>
  <si>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</si>
  <si>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</si>
  <si>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</si>
  <si>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</si>
  <si>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</si>
  <si>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</si>
  <si>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</si>
  <si>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</si>
  <si>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</si>
  <si>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</si>
  <si>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</si>
  <si>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</si>
  <si>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</si>
  <si>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</si>
  <si>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</si>
  <si>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</si>
  <si>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</si>
  <si>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</si>
  <si>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</si>
  <si>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</si>
  <si>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</si>
  <si>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</si>
  <si>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</si>
  <si>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</si>
  <si>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</si>
  <si>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</si>
  <si>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</si>
  <si>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</si>
  <si>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</si>
  <si>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</si>
  <si>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</si>
  <si>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</si>
  <si>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</si>
  <si>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</si>
  <si>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</si>
  <si>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</si>
  <si>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</si>
  <si>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</si>
  <si>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</si>
  <si>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</si>
  <si>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</si>
  <si>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</si>
  <si>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</si>
  <si>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</si>
  <si>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</si>
  <si>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</si>
  <si>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</si>
  <si>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</si>
  <si>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</si>
  <si>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</si>
  <si>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</si>
  <si>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</si>
  <si>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</si>
  <si>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</si>
  <si>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</si>
  <si>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</si>
  <si>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</si>
  <si>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</si>
  <si>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</si>
  <si>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</si>
  <si>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</si>
  <si>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</si>
  <si>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</si>
  <si>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</si>
  <si>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</si>
  <si>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</si>
  <si>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</si>
  <si>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</si>
  <si>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</si>
  <si>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</si>
  <si>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</si>
  <si>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</si>
  <si>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</si>
  <si>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</si>
  <si>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</si>
  <si>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</si>
  <si>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</si>
  <si>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</si>
  <si>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</si>
  <si>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</si>
  <si>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</si>
  <si>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</si>
  <si>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</si>
  <si>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</si>
  <si>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</si>
  <si>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</si>
  <si>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</si>
  <si>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</si>
  <si>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</si>
  <si>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</si>
  <si>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</si>
  <si>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</si>
  <si>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</si>
  <si>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</si>
  <si>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</si>
  <si>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</si>
  <si>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</si>
  <si>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</si>
  <si>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</si>
  <si>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</si>
  <si>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</si>
  <si>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</si>
  <si>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</si>
  <si>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</si>
  <si>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</si>
  <si>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</si>
  <si>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</si>
  <si>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</si>
  <si>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</si>
  <si>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</si>
  <si>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</si>
  <si>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</si>
  <si>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</si>
  <si>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</si>
  <si>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</si>
  <si>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</si>
  <si>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</si>
  <si>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</si>
  <si>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</si>
  <si>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</si>
  <si>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</si>
  <si>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</si>
  <si>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</si>
  <si>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</si>
  <si>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</si>
  <si>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</si>
  <si>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</si>
  <si>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</si>
  <si>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</si>
  <si>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</si>
  <si>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</si>
  <si>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</si>
  <si>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</si>
  <si>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</si>
  <si>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</si>
  <si>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</si>
  <si>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</si>
  <si>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</si>
  <si>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</si>
  <si>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</si>
  <si>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</si>
  <si>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</si>
  <si>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</si>
  <si>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</si>
  <si>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</si>
  <si>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</si>
  <si>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</si>
  <si>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</si>
  <si>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</si>
  <si>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</si>
  <si>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</si>
  <si>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</si>
  <si>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</si>
  <si>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</si>
  <si>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</si>
  <si>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</si>
  <si>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</si>
  <si>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</si>
  <si>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</si>
  <si>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</si>
  <si>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</si>
  <si>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</si>
  <si>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</si>
  <si>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</si>
  <si>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</si>
  <si>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</si>
  <si>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</si>
  <si>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</si>
  <si>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</si>
  <si>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</si>
  <si>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</si>
  <si>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</si>
  <si>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</si>
  <si>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</si>
  <si>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</si>
  <si>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</si>
  <si>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</si>
  <si>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</si>
  <si>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</si>
  <si>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</si>
  <si>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</si>
  <si>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</si>
  <si>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</si>
  <si>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</si>
  <si>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</si>
  <si>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</si>
  <si>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</si>
  <si>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</si>
  <si>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</si>
  <si>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</si>
  <si>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</si>
  <si>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</si>
  <si>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</si>
  <si>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</si>
  <si>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</si>
  <si>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</si>
  <si>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</si>
  <si>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</si>
  <si>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</si>
  <si>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</si>
  <si>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</si>
  <si>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</si>
  <si>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</si>
  <si>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</si>
  <si>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</si>
  <si>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</si>
  <si>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</si>
  <si>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</si>
  <si>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</si>
  <si>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</si>
  <si>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</si>
  <si>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</si>
  <si>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</si>
  <si>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</si>
  <si>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</si>
  <si>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</si>
  <si>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</si>
  <si>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</si>
  <si>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</si>
  <si>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</si>
  <si>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</si>
  <si>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</si>
  <si>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</si>
  <si>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</si>
  <si>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</si>
  <si>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</si>
  <si>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</si>
  <si>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</si>
  <si>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</si>
  <si>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</si>
  <si>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</si>
  <si>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</si>
  <si>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</si>
  <si>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</si>
  <si>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</si>
  <si>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</si>
  <si>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</si>
  <si>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</si>
  <si>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</si>
  <si>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</si>
  <si>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</si>
  <si>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</si>
  <si>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</si>
  <si>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</si>
  <si>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</si>
  <si>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</si>
  <si>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</si>
  <si>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</si>
  <si>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</si>
  <si>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</si>
  <si>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</si>
  <si>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</si>
  <si>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</si>
  <si>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</si>
  <si>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</si>
  <si>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</si>
  <si>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</si>
  <si>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</si>
  <si>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</si>
  <si>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</si>
  <si>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</si>
  <si>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</si>
  <si>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</si>
  <si>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</si>
  <si>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</si>
  <si>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</si>
  <si>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</si>
  <si>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</si>
  <si>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</si>
  <si>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</si>
  <si>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</si>
  <si>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</si>
  <si>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</si>
  <si>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</si>
  <si>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</si>
  <si>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</si>
  <si>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</si>
  <si>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</si>
  <si>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</si>
  <si>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</si>
  <si>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</si>
  <si>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</si>
  <si>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</si>
  <si>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</si>
  <si>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</si>
  <si>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</si>
  <si>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</si>
  <si>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</si>
  <si>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</si>
  <si>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</si>
  <si>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</si>
  <si>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</si>
  <si>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</si>
  <si>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</si>
  <si>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</si>
  <si>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</si>
  <si>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</si>
  <si>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</si>
  <si>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</si>
  <si>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</si>
  <si>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</si>
  <si>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</si>
  <si>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</si>
  <si>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</si>
  <si>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</si>
  <si>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</si>
  <si>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</si>
  <si>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</si>
  <si>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</si>
  <si>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</si>
  <si>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</si>
  <si>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</si>
  <si>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</si>
  <si>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</si>
  <si>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</si>
  <si>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</si>
  <si>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</si>
  <si>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</si>
  <si>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</si>
  <si>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</si>
  <si>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</si>
  <si>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</si>
  <si>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</si>
  <si>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</si>
  <si>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</si>
  <si>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</si>
  <si>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</si>
  <si>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</si>
  <si>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</si>
  <si>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</si>
  <si>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</si>
  <si>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</si>
  <si>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</si>
  <si>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</si>
  <si>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</si>
  <si>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</si>
  <si>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</si>
  <si>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</si>
  <si>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</si>
  <si>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</si>
  <si>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</si>
  <si>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</si>
  <si>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</si>
  <si>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</si>
  <si>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</si>
  <si>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</si>
  <si>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</si>
  <si>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</si>
  <si>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</si>
  <si>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</si>
  <si>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</si>
  <si>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</si>
  <si>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</si>
  <si>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</si>
  <si>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</si>
  <si>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</si>
  <si>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</si>
  <si>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</si>
  <si>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</si>
  <si>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</si>
  <si>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</si>
  <si>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</si>
  <si>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</si>
  <si>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</si>
  <si>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</si>
  <si>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</si>
  <si>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</si>
  <si>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</si>
  <si>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</si>
  <si>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</si>
  <si>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</si>
  <si>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</si>
  <si>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</si>
  <si>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</si>
  <si>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</si>
  <si>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</si>
  <si>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</si>
  <si>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</si>
  <si>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</si>
  <si>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</si>
  <si>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</si>
  <si>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</si>
  <si>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</si>
  <si>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</si>
  <si>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</si>
  <si>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</si>
  <si>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</si>
  <si>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</si>
  <si>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</si>
  <si>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</si>
  <si>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</si>
  <si>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</si>
  <si>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</si>
  <si>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</si>
  <si>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</si>
  <si>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</si>
  <si>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</si>
  <si>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</si>
  <si>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</si>
  <si>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</si>
  <si>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</si>
  <si>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</si>
  <si>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</si>
  <si>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</si>
  <si>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</si>
  <si>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</si>
  <si>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</si>
  <si>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</si>
  <si>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</si>
  <si>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</si>
  <si>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</si>
  <si>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</si>
  <si>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</si>
  <si>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</si>
  <si>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</si>
  <si>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</si>
  <si>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</si>
  <si>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</si>
  <si>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</si>
  <si>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</si>
  <si>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</si>
  <si>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</si>
  <si>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</si>
  <si>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</si>
  <si>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</si>
  <si>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</si>
  <si>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</si>
  <si>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</si>
  <si>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</si>
  <si>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</si>
  <si>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</si>
  <si>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</si>
  <si>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</si>
  <si>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</si>
  <si>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</si>
  <si>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</si>
  <si>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</si>
  <si>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</si>
  <si>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</si>
  <si>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</si>
  <si>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</si>
  <si>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</si>
  <si>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</si>
  <si>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</si>
  <si>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</si>
  <si>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</si>
  <si>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</si>
  <si>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</si>
  <si>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</si>
  <si>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</si>
  <si>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</si>
  <si>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</si>
  <si>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</si>
  <si>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</si>
  <si>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</si>
  <si>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</si>
  <si>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</si>
  <si>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</si>
  <si>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</si>
  <si>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</si>
  <si>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</si>
  <si>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</si>
  <si>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</si>
  <si>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</si>
  <si>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</si>
  <si>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</si>
  <si>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</si>
  <si>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</si>
  <si>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</si>
  <si>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</si>
  <si>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</si>
  <si>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</si>
  <si>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</si>
  <si>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</si>
  <si>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</si>
  <si>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</si>
  <si>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</si>
  <si>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</si>
  <si>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</si>
  <si>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</si>
  <si>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</si>
  <si>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</si>
  <si>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</si>
  <si>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</si>
  <si>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</si>
  <si>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</si>
  <si>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</si>
  <si>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</si>
  <si>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</si>
  <si>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</si>
  <si>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</si>
  <si>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</si>
  <si>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</si>
  <si>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</si>
  <si>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</si>
  <si>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</si>
  <si>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</si>
  <si>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</si>
  <si>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</si>
  <si>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</si>
  <si>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</si>
  <si>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</si>
  <si>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</si>
  <si>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</si>
  <si>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</si>
  <si>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</si>
  <si>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</si>
  <si>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</si>
  <si>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</si>
  <si>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</si>
  <si>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</si>
  <si>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</si>
  <si>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</si>
  <si>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</si>
  <si>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</si>
  <si>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</si>
  <si>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</si>
  <si>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</si>
  <si>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</si>
  <si>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</si>
  <si>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</si>
  <si>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</si>
  <si>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</si>
  <si>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</si>
  <si>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</si>
  <si>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</si>
  <si>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</si>
  <si>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</si>
  <si>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</si>
  <si>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</si>
  <si>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</si>
  <si>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</si>
  <si>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</si>
  <si>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</si>
  <si>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</si>
  <si>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</si>
  <si>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</si>
  <si>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</si>
  <si>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</si>
  <si>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</si>
  <si>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</si>
  <si>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</si>
  <si>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</si>
  <si>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</si>
  <si>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</si>
  <si>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</si>
  <si>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</si>
  <si>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</si>
  <si>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</si>
  <si>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</si>
  <si>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</si>
  <si>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</si>
  <si>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</si>
  <si>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</si>
  <si>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</si>
  <si>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</si>
  <si>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</si>
  <si>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</si>
  <si>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</si>
  <si>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</si>
  <si>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</si>
  <si>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</si>
  <si>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</si>
  <si>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</si>
  <si>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</si>
  <si>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</si>
  <si>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</si>
  <si>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</si>
  <si>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</si>
  <si>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</si>
  <si>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</si>
  <si>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</si>
  <si>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</si>
  <si>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</si>
  <si>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</si>
  <si>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</si>
  <si>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</si>
  <si>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</si>
  <si>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</si>
  <si>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</si>
  <si>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</si>
  <si>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</si>
  <si>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</si>
  <si>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</si>
  <si>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</si>
  <si>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</si>
  <si>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</si>
  <si>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</si>
  <si>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</si>
  <si>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</si>
  <si>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</si>
  <si>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</si>
  <si>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</si>
  <si>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</si>
  <si>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</si>
  <si>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</si>
  <si>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</si>
  <si>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</si>
  <si>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</si>
  <si>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</si>
  <si>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</si>
  <si>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</si>
  <si>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</si>
  <si>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</si>
  <si>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</si>
  <si>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</si>
  <si>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</si>
  <si>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</si>
  <si>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</si>
  <si>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</si>
  <si>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</si>
  <si>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</si>
  <si>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</si>
  <si>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</si>
  <si>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</si>
  <si>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</si>
  <si>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</si>
  <si>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</si>
  <si>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</si>
  <si>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</si>
  <si>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</si>
  <si>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</si>
  <si>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</si>
  <si>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</si>
  <si>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</si>
  <si>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</si>
  <si>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</si>
  <si>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</si>
  <si>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</si>
  <si>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</si>
  <si>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</si>
  <si>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</si>
  <si>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</si>
  <si>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</si>
  <si>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</si>
  <si>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</si>
  <si>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</si>
  <si>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</si>
  <si>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</si>
  <si>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</si>
  <si>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</si>
  <si>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</si>
  <si>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</si>
  <si>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</si>
  <si>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</si>
  <si>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</si>
  <si>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</si>
  <si>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</si>
  <si>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</si>
  <si>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</si>
  <si>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</si>
  <si>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</si>
  <si>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</si>
  <si>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</si>
  <si>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</si>
  <si>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</si>
  <si>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</si>
  <si>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</si>
  <si>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</si>
  <si>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</si>
  <si>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</si>
  <si>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</si>
  <si>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</si>
  <si>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</si>
  <si>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</si>
  <si>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</si>
  <si>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</si>
  <si>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</si>
  <si>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</si>
  <si>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</si>
  <si>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</si>
  <si>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</si>
  <si>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</si>
  <si>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</si>
  <si>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</si>
  <si>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</si>
  <si>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</si>
  <si>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</si>
  <si>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</si>
  <si>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</si>
  <si>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</si>
  <si>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</si>
  <si>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</si>
  <si>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</si>
  <si>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</si>
  <si>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</si>
  <si>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</si>
  <si>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</si>
  <si>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</si>
  <si>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</si>
  <si>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</si>
  <si>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</si>
  <si>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</si>
  <si>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</si>
  <si>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</si>
  <si>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</si>
  <si>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</si>
  <si>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</si>
  <si>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</si>
  <si>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</si>
  <si>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</si>
  <si>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</si>
  <si>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</si>
  <si>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</si>
  <si>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</si>
  <si>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</si>
  <si>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</si>
  <si>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</si>
  <si>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</si>
  <si>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</si>
  <si>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</si>
  <si>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</si>
  <si>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</si>
  <si>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</si>
  <si>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</si>
  <si>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</si>
  <si>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</si>
  <si>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</si>
  <si>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</si>
  <si>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</si>
  <si>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</si>
  <si>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</si>
  <si>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</si>
  <si>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</si>
  <si>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</si>
  <si>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</si>
  <si>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</si>
  <si>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</si>
  <si>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</si>
  <si>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</si>
  <si>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</si>
  <si>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</si>
  <si>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</si>
  <si>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</si>
  <si>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</si>
  <si>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</si>
  <si>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</si>
  <si>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</si>
  <si>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</si>
  <si>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</si>
  <si>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</si>
  <si>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</si>
  <si>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</si>
  <si>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</si>
  <si>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</si>
  <si>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</si>
  <si>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</si>
  <si>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</si>
  <si>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</si>
  <si>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</si>
  <si>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</si>
  <si>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</si>
  <si>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</si>
  <si>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</si>
  <si>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</si>
  <si>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</si>
  <si>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</si>
  <si>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</si>
  <si>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</si>
  <si>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</si>
  <si>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</si>
  <si>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</si>
  <si>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</si>
  <si>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</si>
  <si>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</si>
  <si>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</si>
  <si>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</si>
  <si>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</si>
  <si>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</si>
  <si>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</si>
  <si>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</si>
  <si>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</si>
  <si>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</si>
  <si>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</si>
  <si>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</si>
  <si>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</si>
  <si>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</si>
  <si>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</si>
  <si>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</si>
  <si>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</si>
  <si>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</si>
  <si>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</si>
  <si>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</si>
  <si>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</si>
  <si>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</si>
  <si>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</si>
  <si>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</si>
  <si>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</si>
  <si>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</si>
  <si>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</si>
  <si>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</si>
  <si>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</si>
  <si>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</si>
  <si>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</si>
  <si>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</si>
  <si>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</si>
  <si>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</si>
  <si>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</si>
  <si>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</si>
  <si>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</si>
  <si>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</si>
  <si>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</si>
  <si>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</si>
  <si>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</si>
  <si>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</si>
  <si>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</si>
  <si>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</si>
  <si>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</si>
  <si>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</si>
  <si>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</si>
  <si>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</si>
  <si>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</si>
  <si>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</si>
  <si>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</si>
  <si>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</si>
  <si>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</si>
  <si>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</si>
  <si>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</si>
  <si>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</si>
  <si>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</si>
  <si>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</si>
  <si>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</si>
  <si>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</si>
  <si>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</si>
  <si>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</si>
  <si>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</si>
  <si>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</si>
  <si>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</si>
  <si>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</si>
  <si>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</si>
  <si>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</si>
  <si>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</si>
  <si>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</si>
  <si>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</si>
  <si>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</si>
  <si>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</si>
  <si>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</si>
  <si>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</si>
  <si>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</si>
  <si>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</si>
  <si>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</si>
  <si>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</si>
  <si>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</si>
  <si>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</si>
  <si>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</si>
  <si>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</si>
  <si>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</si>
  <si>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</si>
  <si>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</si>
  <si>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</si>
  <si>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</si>
  <si>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</si>
  <si>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</si>
  <si>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</si>
  <si>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</si>
  <si>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</si>
  <si>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</si>
  <si>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</si>
  <si>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</si>
  <si>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</si>
  <si>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</si>
  <si>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</si>
  <si>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</si>
  <si>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</si>
  <si>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</si>
  <si>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</si>
  <si>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</si>
  <si>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</si>
  <si>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</si>
  <si>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</si>
  <si>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</si>
  <si>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</si>
  <si>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</si>
  <si>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</si>
  <si>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</si>
  <si>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</si>
  <si>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</si>
  <si>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</si>
  <si>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</si>
  <si>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</si>
  <si>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</si>
  <si>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</si>
  <si>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</si>
  <si>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</si>
  <si>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</si>
  <si>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</si>
  <si>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</si>
  <si>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</si>
  <si>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</si>
  <si>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</si>
  <si>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</si>
  <si>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</si>
  <si>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</si>
  <si>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</si>
  <si>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</si>
  <si>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</si>
  <si>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</si>
  <si>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</si>
  <si>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</si>
  <si>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</si>
  <si>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</si>
  <si>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</si>
  <si>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</si>
  <si>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</si>
  <si>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</si>
  <si>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</si>
  <si>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</si>
  <si>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</si>
  <si>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</si>
  <si>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</si>
  <si>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</si>
  <si>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</si>
  <si>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</si>
  <si>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</si>
  <si>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</si>
  <si>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</si>
  <si>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</si>
  <si>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</si>
  <si>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</si>
  <si>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</si>
  <si>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</si>
  <si>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</si>
  <si>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</si>
  <si>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</si>
  <si>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</si>
  <si>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</si>
  <si>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</si>
  <si>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</si>
  <si>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</si>
  <si>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</si>
  <si>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</si>
  <si>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</si>
  <si>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</si>
  <si>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</si>
  <si>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</si>
  <si>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</si>
  <si>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</si>
  <si>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</si>
  <si>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</si>
  <si>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</si>
  <si>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</si>
  <si>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</si>
  <si>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</si>
  <si>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</si>
  <si>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</si>
  <si>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</si>
  <si>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</si>
  <si>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</si>
  <si>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</si>
  <si>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</si>
  <si>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</si>
  <si>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</si>
  <si>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</si>
  <si>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</si>
  <si>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</si>
  <si>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</si>
  <si>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</si>
  <si>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</si>
  <si>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</si>
  <si>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</si>
  <si>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</si>
  <si>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</si>
  <si>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</si>
  <si>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</si>
  <si>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</si>
  <si>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</si>
  <si>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</si>
  <si>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</si>
  <si>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</si>
  <si>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</si>
  <si>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</si>
  <si>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</si>
  <si>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</si>
  <si>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</si>
  <si>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</si>
  <si>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</si>
  <si>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</si>
  <si>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</si>
  <si>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</si>
  <si>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</si>
  <si>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</si>
  <si>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</si>
  <si>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</si>
  <si>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</si>
  <si>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</si>
  <si>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</si>
  <si>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</si>
  <si>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</si>
  <si>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</si>
  <si>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</si>
  <si>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</si>
  <si>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</si>
  <si>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</si>
  <si>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</si>
  <si>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</si>
  <si>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</si>
  <si>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</si>
  <si>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</si>
  <si>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</si>
  <si>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</si>
  <si>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</si>
  <si>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</si>
  <si>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</si>
  <si>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</si>
  <si>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</si>
  <si>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</si>
  <si>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</si>
  <si>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</si>
  <si>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</si>
  <si>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</si>
  <si>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</si>
  <si>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</si>
  <si>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</si>
  <si>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</si>
  <si>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</si>
  <si>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</si>
  <si>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</si>
  <si>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</si>
  <si>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</si>
  <si>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</si>
  <si>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</si>
  <si>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</si>
  <si>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</si>
  <si>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</si>
  <si>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</si>
  <si>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</si>
  <si>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</si>
  <si>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</si>
  <si>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</si>
  <si>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</si>
  <si>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</si>
  <si>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</si>
  <si>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</si>
  <si>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</si>
  <si>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</si>
  <si>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</si>
  <si>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</si>
  <si>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</si>
  <si>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</si>
  <si>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</si>
  <si>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</si>
  <si>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</si>
  <si>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</si>
  <si>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</si>
  <si>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</si>
  <si>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</si>
  <si>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</si>
  <si>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</si>
  <si>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</si>
  <si>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</si>
  <si>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</si>
  <si>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</si>
  <si>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</si>
  <si>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</si>
  <si>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</si>
  <si>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</si>
  <si>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</si>
  <si>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</si>
  <si>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</si>
  <si>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</si>
  <si>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</si>
  <si>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</si>
  <si>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</si>
  <si>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</si>
  <si>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</si>
  <si>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</si>
  <si>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</si>
  <si>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</si>
  <si>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</si>
  <si>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</si>
  <si>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</si>
  <si>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</si>
  <si>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</si>
  <si>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</si>
  <si>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</si>
  <si>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</si>
  <si>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</si>
  <si>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</si>
  <si>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</si>
  <si>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</si>
  <si>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</si>
  <si>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</si>
  <si>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</si>
  <si>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</si>
  <si>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</si>
  <si>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</si>
  <si>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</si>
  <si>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</si>
  <si>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</si>
  <si>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</si>
  <si>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</si>
  <si>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</si>
  <si>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</si>
  <si>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</si>
  <si>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</si>
  <si>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</si>
  <si>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</si>
  <si>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</si>
  <si>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</si>
  <si>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</si>
  <si>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</si>
  <si>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</si>
  <si>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</si>
  <si>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</si>
  <si>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</si>
  <si>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</si>
  <si>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</si>
  <si>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</si>
  <si>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</si>
  <si>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</si>
  <si>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</si>
  <si>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</si>
  <si>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</si>
  <si>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</si>
  <si>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</si>
  <si>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</si>
  <si>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</si>
  <si>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</si>
  <si>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</si>
  <si>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</si>
  <si>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</si>
  <si>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</si>
  <si>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</si>
  <si>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</si>
  <si>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</si>
  <si>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</si>
  <si>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</si>
  <si>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</si>
  <si>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</si>
  <si>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</si>
  <si>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</si>
  <si>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</si>
  <si>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</si>
  <si>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</si>
  <si>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</si>
  <si>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</si>
  <si>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</si>
  <si>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</si>
  <si>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</si>
  <si>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</si>
  <si>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</si>
  <si>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</si>
  <si>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</si>
  <si>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</si>
  <si>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</si>
  <si>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</si>
  <si>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</si>
  <si>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</si>
  <si>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</si>
  <si>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</si>
  <si>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</si>
  <si>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</si>
  <si>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</si>
  <si>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</si>
  <si>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</si>
  <si>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</si>
  <si>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</si>
  <si>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</si>
  <si>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</si>
  <si>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</si>
  <si>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</si>
  <si>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</si>
  <si>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</si>
  <si>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</si>
  <si>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</si>
  <si>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</si>
  <si>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</si>
  <si>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</si>
  <si>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</si>
  <si>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</si>
  <si>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</si>
  <si>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</si>
  <si>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</si>
  <si>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</si>
  <si>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</si>
  <si>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</si>
  <si>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</si>
  <si>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</si>
  <si>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</si>
  <si>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</si>
  <si>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</si>
  <si>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</si>
  <si>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</si>
  <si>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</si>
  <si>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</si>
  <si>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</si>
  <si>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</si>
  <si>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</si>
  <si>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</si>
  <si>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</si>
  <si>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</si>
  <si>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</si>
  <si>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</si>
  <si>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</si>
  <si>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</si>
  <si>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</si>
  <si>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</si>
  <si>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</si>
  <si>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</si>
  <si>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</si>
  <si>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</si>
  <si>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</si>
  <si>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</si>
  <si>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</si>
  <si>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</si>
  <si>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</si>
  <si>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</si>
  <si>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</si>
  <si>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</si>
  <si>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</si>
  <si>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</si>
  <si>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</si>
  <si>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</si>
  <si>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</si>
  <si>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</si>
  <si>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</si>
  <si>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</si>
  <si>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</si>
  <si>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</si>
  <si>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</si>
  <si>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</si>
  <si>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</si>
  <si>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</si>
  <si>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</si>
  <si>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</si>
  <si>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</si>
  <si>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</si>
  <si>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</si>
  <si>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</si>
  <si>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</si>
  <si>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</si>
  <si>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</si>
  <si>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</si>
  <si>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</si>
  <si>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</si>
  <si>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</si>
  <si>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</si>
  <si>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</si>
  <si>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</si>
  <si>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</si>
  <si>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</si>
  <si>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</si>
  <si>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</si>
  <si>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</si>
  <si>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</si>
  <si>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</si>
  <si>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</si>
  <si>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</si>
  <si>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</si>
  <si>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</si>
  <si>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</si>
  <si>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</si>
  <si>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</si>
  <si>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</si>
  <si>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</si>
  <si>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</si>
  <si>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</si>
  <si>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</si>
  <si>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</si>
  <si>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</si>
  <si>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</si>
  <si>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</si>
  <si>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</si>
  <si>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</si>
  <si>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</si>
  <si>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</si>
  <si>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</si>
  <si>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</si>
  <si>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</si>
  <si>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</si>
  <si>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</si>
  <si>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</si>
  <si>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</si>
  <si>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</si>
  <si>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</si>
  <si>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</si>
  <si>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</si>
  <si>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</si>
  <si>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</si>
  <si>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</si>
  <si>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</si>
  <si>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</si>
  <si>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</si>
  <si>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</si>
  <si>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</si>
  <si>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</si>
  <si>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</si>
  <si>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</si>
  <si>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</si>
  <si>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</si>
  <si>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</si>
  <si>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</si>
  <si>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</si>
  <si>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</si>
  <si>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</si>
  <si>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</si>
  <si>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</si>
  <si>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</si>
  <si>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</si>
  <si>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</si>
  <si>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</si>
  <si>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</si>
  <si>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</si>
  <si>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</si>
  <si>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</si>
  <si>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</si>
  <si>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</si>
  <si>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</si>
  <si>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</si>
  <si>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</si>
  <si>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</si>
  <si>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</si>
  <si>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</si>
  <si>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</si>
  <si>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</si>
  <si>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</si>
  <si>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</si>
  <si>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</si>
  <si>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</si>
  <si>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</si>
  <si>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</si>
  <si>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</si>
  <si>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</si>
  <si>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</si>
  <si>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</si>
  <si>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</si>
  <si>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</si>
  <si>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</si>
  <si>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</si>
  <si>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</si>
  <si>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</si>
  <si>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</si>
  <si>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</si>
  <si>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</si>
  <si>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</si>
  <si>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</si>
  <si>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</si>
  <si>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</si>
  <si>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</si>
  <si>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</si>
  <si>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</si>
  <si>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</si>
  <si>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</si>
  <si>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</si>
  <si>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</si>
  <si>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</si>
  <si>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</si>
  <si>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</si>
  <si>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</si>
  <si>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</si>
  <si>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</si>
  <si>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</si>
  <si>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</si>
  <si>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</si>
  <si>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</si>
  <si>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</si>
  <si>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</si>
  <si>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</si>
  <si>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</si>
  <si>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</si>
  <si>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</si>
  <si>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</si>
  <si>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</si>
  <si>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</si>
  <si>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</si>
  <si>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</si>
  <si>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</si>
  <si>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</si>
  <si>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</si>
  <si>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</si>
  <si>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</si>
  <si>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</si>
  <si>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</si>
  <si>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</si>
  <si>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</si>
  <si>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</si>
  <si>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</si>
  <si>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</si>
  <si>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</si>
  <si>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</si>
  <si>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</si>
  <si>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</si>
  <si>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</si>
  <si>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</si>
  <si>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</si>
  <si>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</si>
  <si>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</si>
  <si>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</si>
  <si>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</si>
  <si>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</si>
  <si>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</si>
  <si>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</si>
  <si>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</si>
  <si>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</si>
  <si>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</si>
  <si>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</si>
  <si>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</si>
  <si>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</si>
  <si>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</si>
  <si>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</si>
  <si>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</si>
  <si>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</si>
  <si>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</si>
  <si>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</si>
  <si>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</si>
  <si>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</si>
  <si>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</si>
  <si>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</si>
  <si>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</si>
  <si>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</si>
  <si>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</si>
  <si>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</si>
  <si>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</si>
  <si>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</si>
  <si>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</si>
  <si>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</si>
  <si>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</si>
  <si>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</si>
  <si>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</si>
  <si>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</si>
  <si>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</si>
  <si>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</si>
  <si>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</si>
  <si>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</si>
  <si>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</si>
  <si>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</si>
  <si>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</si>
  <si>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</si>
  <si>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</si>
  <si>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</si>
  <si>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</si>
  <si>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</si>
  <si>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</si>
  <si>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</si>
  <si>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</si>
  <si>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</si>
  <si>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</si>
  <si>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</si>
  <si>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</si>
  <si>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</si>
  <si>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</si>
  <si>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</si>
  <si>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</si>
  <si>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</si>
  <si>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</si>
  <si>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</si>
  <si>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</si>
  <si>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</si>
  <si>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</si>
  <si>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</si>
  <si>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</si>
  <si>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</si>
  <si>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</si>
  <si>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</si>
  <si>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</si>
  <si>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</si>
  <si>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</si>
  <si>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</si>
  <si>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</si>
  <si>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</si>
  <si>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</si>
  <si>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</si>
  <si>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</si>
  <si>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</si>
  <si>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</si>
  <si>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</si>
  <si>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</si>
  <si>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</si>
  <si>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</si>
  <si>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</si>
  <si>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</si>
  <si>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</si>
  <si>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</si>
  <si>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</si>
  <si>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</si>
  <si>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</si>
  <si>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</si>
  <si>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</si>
  <si>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</si>
  <si>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</si>
  <si>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</si>
  <si>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</si>
  <si>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</si>
  <si>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</si>
  <si>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</si>
  <si>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</si>
  <si>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</si>
  <si>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</si>
  <si>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</si>
  <si>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</si>
  <si>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</si>
  <si>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</si>
  <si>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</si>
  <si>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</si>
  <si>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</si>
  <si>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</si>
  <si>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</si>
  <si>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</si>
  <si>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</si>
  <si>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</si>
  <si>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</si>
  <si>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</si>
  <si>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</si>
  <si>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</si>
  <si>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</si>
  <si>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</si>
  <si>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</si>
  <si>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</si>
  <si>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</si>
  <si>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</si>
  <si>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</si>
  <si>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</si>
  <si>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</si>
  <si>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</si>
  <si>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</si>
  <si>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</si>
  <si>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</si>
  <si>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</si>
  <si>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</si>
  <si>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</si>
  <si>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</si>
  <si>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</si>
  <si>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</si>
  <si>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</si>
  <si>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</si>
  <si>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</si>
  <si>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</si>
  <si>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</si>
  <si>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</si>
  <si>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</si>
  <si>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</si>
  <si>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</si>
  <si>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</si>
  <si>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</si>
  <si>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</si>
  <si>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</si>
  <si>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</si>
  <si>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</si>
  <si>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</si>
  <si>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</si>
  <si>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</si>
  <si>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</si>
  <si>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</si>
  <si>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</si>
  <si>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</si>
  <si>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</si>
  <si>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</si>
  <si>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</si>
  <si>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</si>
  <si>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</si>
  <si>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</si>
  <si>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</si>
  <si>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</si>
  <si>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</si>
  <si>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</si>
  <si>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</si>
  <si>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</si>
  <si>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</si>
  <si>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</si>
  <si>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</si>
  <si>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</si>
  <si>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</si>
  <si>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</si>
  <si>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</si>
  <si>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</si>
  <si>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</si>
  <si>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</si>
  <si>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</si>
  <si>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</si>
  <si>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</si>
  <si>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</si>
  <si>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</si>
  <si>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</si>
  <si>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</si>
  <si>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</si>
  <si>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</si>
  <si>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</si>
  <si>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</si>
  <si>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</si>
  <si>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</si>
  <si>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</si>
  <si>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</si>
  <si>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</si>
  <si>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</si>
  <si>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</si>
  <si>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</si>
  <si>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</si>
  <si>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</si>
  <si>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</si>
  <si>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</si>
  <si>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</si>
  <si>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</si>
  <si>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</si>
  <si>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</si>
  <si>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</si>
  <si>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</si>
  <si>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</si>
  <si>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</si>
  <si>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</si>
  <si>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</si>
  <si>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</si>
  <si>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</si>
  <si>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</si>
  <si>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</si>
  <si>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</si>
  <si>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</si>
  <si>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</si>
  <si>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</si>
  <si>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</si>
  <si>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</si>
  <si>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</si>
  <si>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</si>
  <si>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</si>
  <si>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</si>
  <si>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</si>
  <si>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</si>
  <si>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</si>
  <si>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</si>
  <si>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</si>
  <si>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</si>
  <si>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</si>
  <si>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</si>
  <si>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</si>
  <si>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</si>
  <si>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</si>
  <si>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</si>
  <si>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</si>
  <si>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</si>
  <si>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</si>
  <si>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</si>
  <si>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</si>
  <si>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</si>
  <si>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</si>
  <si>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</si>
  <si>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</si>
  <si>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</si>
  <si>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</si>
  <si>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</si>
  <si>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</si>
  <si>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</si>
  <si>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</si>
  <si>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</si>
  <si>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</si>
  <si>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</si>
  <si>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</si>
  <si>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</si>
  <si>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</si>
  <si>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</si>
  <si>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</si>
  <si>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</si>
  <si>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</si>
  <si>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</si>
  <si>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</si>
  <si>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</si>
  <si>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</si>
  <si>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</si>
  <si>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</si>
  <si>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</si>
  <si>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</si>
  <si>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</si>
  <si>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</si>
  <si>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</si>
  <si>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</si>
  <si>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</si>
  <si>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</si>
  <si>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</si>
  <si>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</si>
  <si>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</si>
  <si>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</si>
  <si>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</si>
  <si>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</si>
  <si>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</si>
  <si>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</si>
  <si>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</si>
  <si>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</si>
  <si>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</si>
  <si>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</si>
  <si>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</si>
  <si>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</si>
  <si>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</si>
  <si>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</si>
  <si>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</si>
  <si>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</si>
  <si>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</si>
  <si>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</si>
  <si>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</si>
  <si>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</si>
  <si>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</si>
  <si>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</si>
  <si>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</si>
  <si>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</si>
  <si>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</si>
  <si>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</si>
  <si>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</si>
  <si>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</si>
  <si>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</si>
  <si>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</si>
  <si>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</si>
  <si>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</si>
  <si>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</si>
  <si>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</si>
  <si>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</si>
  <si>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</si>
  <si>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</si>
  <si>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</si>
  <si>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</si>
  <si>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</si>
  <si>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</si>
  <si>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</si>
  <si>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</si>
  <si>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</si>
  <si>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</si>
  <si>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</si>
  <si>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</si>
  <si>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</si>
  <si>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</si>
  <si>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</si>
  <si>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</si>
  <si>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</si>
  <si>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</si>
  <si>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</si>
  <si>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</si>
  <si>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</si>
  <si>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</si>
  <si>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</si>
  <si>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</si>
  <si>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</si>
  <si>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</si>
  <si>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</si>
  <si>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</si>
  <si>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</si>
  <si>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</si>
  <si>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</si>
  <si>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</si>
  <si>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</si>
  <si>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</si>
  <si>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</si>
  <si>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</si>
  <si>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</si>
  <si>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</si>
  <si>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</si>
  <si>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</si>
  <si>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</si>
  <si>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</si>
  <si>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</si>
  <si>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</si>
  <si>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</si>
  <si>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</si>
  <si>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</si>
  <si>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</si>
  <si>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</si>
  <si>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</si>
  <si>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</si>
  <si>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</si>
  <si>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</si>
  <si>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</si>
  <si>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</si>
  <si>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</si>
  <si>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</si>
  <si>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</si>
  <si>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</si>
  <si>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</si>
  <si>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</si>
  <si>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</si>
  <si>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</si>
  <si>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</si>
  <si>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</si>
  <si>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</si>
  <si>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</si>
  <si>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</si>
  <si>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</si>
  <si>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</si>
  <si>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</si>
  <si>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</si>
  <si>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</si>
  <si>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</si>
  <si>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</si>
  <si>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</si>
  <si>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</si>
  <si>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</si>
  <si>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</si>
  <si>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</si>
  <si>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</si>
  <si>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</si>
  <si>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</si>
  <si>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</si>
  <si>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</si>
  <si>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</si>
  <si>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</si>
  <si>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</si>
  <si>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</si>
  <si>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</si>
  <si>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</si>
  <si>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</si>
  <si>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</si>
  <si>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</si>
  <si>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</si>
  <si>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</si>
  <si>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</si>
  <si>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</si>
  <si>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</si>
  <si>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</si>
  <si>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</si>
  <si>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</si>
  <si>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</si>
  <si>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</si>
  <si>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</si>
  <si>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</si>
  <si>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</si>
  <si>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</si>
  <si>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</si>
  <si>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</si>
  <si>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</si>
  <si>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</si>
  <si>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</si>
  <si>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</si>
  <si>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</si>
  <si>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</si>
  <si>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</si>
  <si>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</si>
  <si>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</si>
  <si>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</si>
  <si>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</si>
  <si>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</si>
  <si>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</si>
  <si>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</si>
  <si>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</si>
  <si>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</si>
  <si>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</si>
  <si>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</si>
  <si>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</si>
  <si>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</si>
  <si>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</si>
  <si>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</si>
  <si>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</si>
  <si>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</si>
  <si>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</si>
  <si>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</si>
  <si>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</si>
  <si>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</si>
  <si>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</si>
  <si>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</si>
  <si>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</si>
  <si>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</si>
  <si>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</si>
  <si>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</si>
  <si>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</si>
  <si>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</si>
  <si>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</si>
  <si>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</si>
  <si>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</si>
  <si>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</si>
  <si>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</si>
  <si>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</si>
  <si>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</si>
  <si>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</si>
  <si>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</si>
  <si>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</si>
  <si>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</si>
  <si>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</si>
  <si>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</si>
  <si>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</si>
  <si>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</si>
  <si>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</si>
  <si>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</si>
  <si>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</si>
  <si>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</si>
  <si>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</si>
  <si>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</si>
  <si>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</si>
  <si>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</si>
  <si>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</si>
  <si>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</si>
  <si>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</si>
  <si>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</si>
  <si>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</si>
  <si>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</si>
  <si>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</si>
  <si>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</si>
  <si>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</si>
  <si>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</si>
  <si>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</si>
  <si>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</si>
  <si>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</si>
  <si>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</si>
  <si>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</si>
  <si>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</si>
  <si>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</si>
  <si>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</si>
  <si>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</si>
  <si>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</si>
  <si>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</si>
  <si>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</si>
  <si>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</si>
  <si>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</si>
  <si>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</si>
  <si>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</si>
  <si>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</si>
  <si>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</si>
  <si>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</si>
  <si>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</si>
  <si>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</si>
  <si>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</si>
  <si>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</si>
  <si>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</si>
  <si>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</si>
  <si>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</si>
  <si>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</si>
  <si>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</si>
  <si>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</si>
  <si>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</si>
  <si>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</si>
  <si>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</si>
  <si>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</si>
  <si>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</si>
  <si>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</si>
  <si>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</si>
  <si>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</si>
  <si>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</si>
  <si>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</si>
  <si>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</si>
  <si>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</si>
  <si>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</si>
  <si>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</si>
  <si>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</si>
  <si>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</si>
  <si>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</si>
  <si>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</si>
  <si>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</si>
  <si>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</si>
  <si>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</si>
  <si>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</si>
  <si>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</si>
  <si>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</si>
  <si>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</si>
  <si>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</si>
  <si>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</si>
  <si>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</si>
  <si>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</si>
  <si>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</si>
  <si>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</si>
  <si>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</si>
  <si>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</si>
  <si>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</si>
  <si>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</si>
  <si>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</si>
  <si>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</si>
  <si>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</si>
  <si>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</si>
  <si>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</si>
  <si>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</si>
  <si>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</si>
  <si>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</si>
  <si>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</si>
  <si>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</si>
  <si>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</si>
  <si>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</si>
  <si>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</si>
  <si>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</si>
  <si>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</si>
  <si>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</si>
  <si>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</si>
  <si>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</si>
  <si>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</si>
  <si>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</si>
  <si>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</si>
  <si>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</si>
  <si>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</si>
  <si>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</si>
  <si>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</si>
  <si>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</si>
  <si>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</si>
  <si>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</si>
  <si>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</si>
  <si>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</si>
  <si>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</si>
  <si>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</si>
  <si>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</si>
  <si>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</si>
  <si>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</si>
  <si>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</si>
  <si>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</si>
  <si>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</si>
  <si>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</si>
  <si>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</si>
  <si>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</si>
  <si>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</si>
  <si>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</si>
  <si>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</si>
  <si>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</si>
  <si>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</si>
  <si>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</si>
  <si>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</si>
  <si>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</si>
  <si>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</si>
  <si>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</si>
  <si>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</si>
  <si>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</si>
  <si>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</si>
  <si>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</si>
  <si>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</si>
  <si>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</si>
  <si>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</si>
  <si>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</si>
  <si>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</si>
  <si>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</si>
  <si>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</si>
  <si>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</si>
  <si>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</si>
  <si>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</si>
  <si>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</si>
  <si>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</si>
  <si>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</si>
  <si>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</si>
  <si>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</si>
  <si>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</si>
  <si>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</si>
  <si>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</si>
  <si>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</si>
  <si>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</si>
  <si>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</si>
  <si>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</si>
  <si>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</si>
  <si>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</si>
  <si>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</si>
  <si>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</si>
  <si>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</si>
  <si>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</si>
  <si>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</si>
  <si>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</si>
  <si>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</si>
  <si>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</si>
  <si>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</si>
  <si>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</si>
  <si>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</si>
  <si>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</si>
  <si>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</si>
  <si>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</si>
  <si>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</si>
  <si>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</si>
  <si>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</si>
  <si>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</si>
  <si>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</si>
  <si>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</si>
  <si>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</si>
  <si>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</si>
  <si>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</si>
  <si>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</si>
  <si>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</si>
  <si>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</si>
  <si>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</si>
  <si>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</si>
  <si>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</si>
  <si>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</si>
  <si>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</si>
  <si>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</si>
  <si>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</si>
  <si>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</si>
  <si>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</si>
  <si>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</si>
  <si>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</si>
  <si>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</si>
  <si>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</si>
  <si>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</si>
  <si>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</si>
  <si>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</si>
  <si>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</si>
  <si>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</si>
  <si>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</si>
  <si>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</si>
  <si>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</si>
  <si>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</si>
  <si>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</si>
  <si>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</si>
  <si>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</si>
  <si>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</si>
  <si>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</si>
  <si>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</si>
  <si>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</si>
  <si>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</si>
  <si>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</si>
  <si>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</si>
  <si>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</si>
  <si>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</si>
  <si>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</si>
  <si>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</si>
  <si>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</si>
  <si>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</si>
  <si>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</si>
  <si>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</si>
  <si>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</si>
  <si>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</si>
  <si>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</si>
  <si>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</si>
  <si>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</si>
  <si>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</si>
  <si>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</si>
  <si>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</si>
  <si>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</si>
  <si>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</si>
  <si>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</si>
  <si>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</si>
  <si>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</si>
  <si>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</si>
  <si>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</si>
  <si>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</si>
  <si>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</si>
  <si>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</si>
  <si>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</si>
  <si>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</si>
  <si>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</si>
  <si>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</si>
  <si>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</si>
  <si>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</si>
  <si>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</si>
  <si>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</si>
  <si>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</si>
  <si>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</si>
  <si>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</si>
  <si>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</si>
  <si>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</si>
  <si>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</si>
  <si>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</si>
  <si>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</si>
  <si>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</si>
  <si>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</si>
  <si>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</si>
  <si>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</si>
  <si>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</si>
  <si>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</si>
  <si>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</si>
  <si>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</si>
  <si>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</si>
  <si>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</si>
  <si>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</si>
  <si>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</si>
  <si>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</si>
  <si>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</si>
  <si>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</si>
  <si>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</si>
  <si>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</si>
  <si>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</si>
  <si>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</si>
  <si>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</si>
  <si>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</si>
  <si>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</si>
  <si>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</si>
  <si>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</si>
  <si>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</si>
  <si>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</si>
  <si>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</si>
  <si>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</si>
  <si>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</si>
  <si>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</si>
  <si>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</si>
  <si>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</si>
  <si>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</si>
  <si>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</si>
  <si>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</si>
  <si>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</si>
  <si>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</si>
  <si>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</si>
  <si>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</si>
  <si>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</si>
  <si>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</si>
  <si>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</si>
  <si>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</si>
  <si>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</si>
  <si>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</si>
  <si>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</si>
  <si>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</si>
  <si>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</si>
  <si>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</si>
  <si>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</si>
  <si>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</si>
  <si>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</si>
  <si>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</si>
  <si>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</si>
  <si>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</si>
  <si>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</si>
  <si>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</si>
  <si>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</si>
  <si>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</si>
  <si>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</si>
  <si>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</si>
  <si>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</si>
  <si>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</si>
  <si>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</si>
  <si>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</si>
  <si>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</si>
  <si>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</si>
  <si>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</si>
  <si>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</si>
  <si>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</si>
  <si>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</si>
  <si>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</si>
  <si>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</si>
  <si>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</si>
  <si>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</si>
  <si>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</si>
  <si>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</si>
  <si>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</si>
  <si>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</si>
  <si>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</si>
  <si>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</si>
  <si>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</si>
  <si>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</si>
  <si>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</si>
  <si>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</si>
  <si>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</si>
  <si>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</si>
  <si>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</si>
  <si>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</si>
  <si>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</si>
  <si>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</si>
  <si>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</si>
  <si>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</si>
  <si>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</si>
  <si>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</si>
  <si>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</si>
  <si>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</si>
  <si>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</si>
  <si>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</si>
  <si>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</si>
  <si>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</si>
  <si>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</si>
  <si>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</si>
  <si>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</si>
  <si>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</si>
  <si>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</si>
  <si>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</si>
  <si>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</si>
  <si>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</si>
  <si>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</si>
  <si>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</si>
  <si>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</si>
  <si>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</si>
  <si>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</si>
  <si>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</si>
  <si>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</si>
  <si>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</si>
  <si>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</si>
  <si>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</si>
  <si>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</si>
  <si>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</si>
  <si>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</si>
  <si>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</si>
  <si>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</si>
  <si>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</si>
  <si>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</si>
  <si>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</si>
  <si>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</si>
  <si>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</si>
  <si>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</si>
  <si>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</si>
  <si>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</si>
  <si>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</si>
  <si>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</si>
  <si>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</si>
  <si>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</si>
  <si>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</si>
  <si>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</si>
  <si>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</si>
  <si>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</si>
  <si>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</si>
  <si>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</si>
  <si>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</si>
  <si>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</si>
  <si>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</si>
  <si>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</si>
  <si>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</si>
  <si>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</si>
  <si>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</si>
  <si>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</si>
  <si>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</si>
  <si>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</si>
  <si>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</si>
  <si>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</si>
  <si>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</si>
  <si>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</si>
  <si>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</si>
  <si>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</si>
  <si>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</si>
  <si>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</si>
  <si>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</si>
  <si>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</si>
  <si>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</si>
  <si>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</si>
  <si>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</si>
  <si>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</si>
  <si>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</si>
  <si>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</si>
  <si>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</si>
  <si>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</si>
  <si>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</si>
  <si>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</si>
  <si>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</si>
  <si>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</si>
  <si>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</si>
  <si>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</si>
  <si>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</si>
  <si>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</si>
  <si>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</si>
  <si>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</si>
  <si>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</si>
  <si>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</si>
  <si>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</si>
  <si>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</si>
  <si>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</si>
  <si>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</si>
  <si>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</si>
  <si>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</si>
  <si>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</si>
  <si>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</si>
  <si>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</si>
  <si>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</si>
  <si>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</si>
  <si>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</si>
  <si>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</si>
  <si>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</si>
  <si>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</si>
  <si>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</si>
  <si>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</si>
  <si>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</si>
  <si>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</si>
  <si>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</si>
  <si>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</si>
  <si>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</si>
  <si>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</si>
  <si>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</si>
  <si>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</si>
  <si>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</si>
  <si>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</si>
  <si>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</si>
  <si>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</si>
  <si>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</si>
  <si>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</si>
  <si>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</si>
  <si>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</si>
  <si>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</si>
  <si>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</si>
  <si>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</si>
  <si>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</si>
  <si>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</si>
  <si>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</si>
  <si>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</si>
  <si>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</si>
  <si>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</si>
  <si>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</si>
  <si>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</si>
  <si>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</si>
  <si>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</si>
  <si>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</si>
  <si>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</si>
  <si>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</si>
  <si>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</si>
  <si>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</si>
  <si>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</si>
  <si>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</si>
  <si>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</si>
  <si>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</si>
  <si>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</si>
  <si>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</si>
  <si>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</si>
  <si>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</si>
  <si>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</si>
  <si>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</si>
  <si>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</si>
  <si>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</si>
  <si>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</si>
  <si>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</si>
  <si>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</si>
  <si>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</si>
  <si>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</si>
  <si>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</si>
  <si>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</si>
  <si>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</si>
  <si>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</si>
  <si>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</si>
  <si>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</si>
  <si>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</si>
  <si>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</si>
  <si>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</si>
  <si>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</si>
  <si>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</si>
  <si>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</si>
  <si>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</si>
  <si>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</si>
  <si>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</si>
  <si>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</si>
  <si>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</si>
  <si>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</si>
  <si>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</si>
  <si>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</si>
  <si>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</si>
  <si>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</si>
  <si>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</si>
  <si>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</si>
  <si>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</si>
  <si>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</si>
  <si>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</si>
  <si>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</si>
  <si>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</si>
  <si>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</si>
  <si>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</si>
  <si>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</si>
  <si>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</si>
  <si>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</si>
  <si>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</si>
  <si>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</si>
  <si>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</si>
  <si>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</si>
  <si>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</si>
  <si>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</si>
  <si>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</si>
  <si>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</si>
  <si>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</si>
  <si>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</si>
  <si>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</si>
  <si>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</si>
  <si>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</si>
  <si>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</si>
  <si>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</si>
  <si>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</si>
  <si>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</si>
  <si>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</si>
  <si>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</si>
  <si>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</si>
  <si>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</si>
  <si>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</si>
  <si>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</si>
  <si>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</si>
  <si>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</si>
  <si>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</si>
  <si>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</si>
  <si>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</si>
  <si>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</si>
  <si>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</si>
  <si>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</si>
  <si>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</si>
  <si>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</si>
  <si>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</si>
  <si>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</si>
  <si>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</si>
  <si>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</si>
  <si>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</si>
  <si>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</si>
  <si>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</si>
  <si>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</si>
  <si>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</si>
  <si>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</si>
  <si>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</si>
  <si>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</si>
  <si>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</si>
  <si>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</si>
  <si>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</si>
  <si>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</si>
  <si>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</si>
  <si>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</si>
  <si>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</si>
  <si>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</si>
  <si>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</si>
  <si>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</si>
  <si>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</si>
  <si>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</si>
  <si>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</si>
  <si>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</si>
  <si>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</si>
  <si>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</si>
  <si>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</si>
  <si>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</si>
  <si>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</si>
  <si>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</si>
  <si>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</si>
  <si>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</si>
  <si>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</si>
  <si>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</si>
  <si>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</si>
  <si>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</si>
  <si>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</si>
  <si>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</si>
  <si>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</si>
  <si>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</si>
  <si>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</si>
  <si>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</si>
  <si>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</si>
  <si>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</si>
  <si>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</si>
  <si>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</si>
  <si>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</si>
  <si>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</si>
  <si>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</si>
  <si>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</si>
  <si>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</si>
  <si>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</si>
  <si>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</si>
  <si>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</si>
  <si>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</si>
  <si>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</si>
  <si>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</si>
  <si>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</si>
  <si>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</si>
  <si>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</si>
  <si>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</si>
  <si>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</si>
  <si>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</si>
  <si>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</si>
  <si>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</si>
  <si>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</si>
  <si>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</si>
  <si>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</si>
  <si>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</si>
  <si>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</si>
  <si>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</si>
  <si>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</si>
  <si>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</si>
  <si>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</si>
  <si>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</si>
  <si>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</si>
  <si>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</si>
  <si>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</si>
  <si>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</si>
  <si>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</si>
  <si>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</si>
  <si>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</si>
  <si>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</si>
  <si>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</si>
  <si>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</si>
  <si>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</si>
  <si>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</si>
  <si>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</si>
  <si>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</si>
  <si>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</si>
  <si>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</si>
  <si>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</si>
  <si>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</si>
  <si>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</si>
  <si>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</si>
  <si>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</si>
  <si>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</si>
  <si>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</si>
  <si>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</si>
  <si>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</si>
  <si>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</si>
  <si>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</si>
  <si>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</si>
  <si>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</si>
  <si>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</si>
  <si>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</si>
  <si>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</si>
  <si>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</si>
  <si>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</si>
  <si>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</si>
  <si>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</si>
  <si>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</si>
  <si>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</si>
  <si>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</si>
  <si>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</si>
  <si>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</si>
  <si>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</si>
  <si>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</si>
  <si>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</si>
  <si>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</si>
  <si>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</si>
  <si>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</si>
  <si>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</si>
  <si>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</si>
  <si>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</si>
  <si>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</si>
  <si>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</si>
  <si>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</si>
  <si>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</si>
  <si>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</si>
  <si>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</si>
  <si>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</si>
  <si>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</si>
  <si>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</si>
  <si>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</si>
  <si>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</si>
  <si>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</si>
  <si>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</si>
  <si>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</si>
  <si>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</si>
  <si>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</si>
  <si>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</si>
  <si>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</si>
  <si>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</si>
  <si>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</si>
  <si>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</si>
  <si>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</si>
  <si>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</si>
  <si>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</si>
  <si>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</si>
  <si>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</si>
  <si>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</si>
  <si>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</si>
  <si>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</si>
  <si>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</si>
  <si>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</si>
  <si>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</si>
  <si>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</si>
  <si>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</si>
  <si>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</si>
  <si>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</si>
  <si>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</si>
  <si>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</si>
  <si>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</si>
  <si>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</si>
  <si>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</si>
  <si>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</si>
  <si>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</si>
  <si>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</si>
  <si>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</si>
  <si>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</si>
  <si>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</si>
  <si>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</si>
  <si>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</si>
  <si>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</si>
  <si>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</si>
  <si>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</si>
  <si>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</si>
  <si>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</si>
  <si>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</si>
  <si>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</si>
  <si>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</si>
  <si>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</si>
  <si>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</si>
  <si>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</si>
  <si>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</si>
  <si>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</si>
  <si>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</si>
  <si>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</si>
  <si>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</si>
  <si>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</si>
  <si>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</si>
  <si>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</si>
  <si>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</si>
  <si>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</si>
  <si>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</si>
  <si>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</si>
  <si>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</si>
  <si>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</si>
  <si>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</si>
  <si>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</si>
  <si>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</si>
  <si>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</si>
  <si>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</si>
  <si>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</si>
  <si>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</si>
  <si>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</si>
  <si>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</si>
  <si>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</si>
  <si>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</si>
  <si>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</si>
  <si>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</si>
  <si>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</si>
  <si>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</si>
  <si>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</si>
  <si>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</si>
  <si>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</si>
  <si>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</si>
  <si>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</si>
  <si>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</si>
  <si>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</si>
  <si>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</si>
  <si>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</si>
  <si>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</si>
  <si>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</si>
  <si>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</si>
  <si>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</si>
  <si>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</si>
  <si>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</si>
  <si>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</si>
  <si>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</si>
  <si>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</si>
  <si>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</si>
  <si>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</si>
  <si>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</si>
  <si>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</si>
  <si>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</si>
  <si>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</si>
  <si>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</si>
  <si>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</si>
  <si>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</si>
  <si>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</si>
  <si>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</si>
  <si>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</si>
  <si>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</si>
  <si>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</si>
  <si>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</si>
  <si>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</si>
  <si>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</si>
  <si>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</si>
  <si>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</si>
  <si>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</si>
  <si>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</si>
  <si>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</si>
  <si>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</si>
  <si>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</si>
  <si>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</si>
  <si>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</si>
  <si>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</si>
  <si>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</si>
  <si>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</si>
  <si>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</si>
  <si>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</si>
  <si>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</si>
  <si>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</si>
  <si>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</si>
  <si>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</si>
  <si>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</si>
  <si>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</si>
  <si>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</si>
  <si>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</si>
  <si>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</si>
  <si>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</si>
  <si>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</si>
  <si>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</si>
  <si>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</si>
  <si>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</si>
  <si>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</si>
  <si>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</si>
  <si>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</si>
  <si>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</si>
  <si>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</si>
  <si>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</si>
  <si>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</si>
  <si>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</si>
  <si>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</si>
  <si>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</si>
  <si>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</si>
  <si>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</si>
  <si>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</si>
  <si>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</si>
  <si>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</si>
  <si>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</si>
  <si>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</si>
  <si>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</si>
  <si>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</si>
  <si>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</si>
  <si>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</si>
  <si>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</si>
  <si>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</si>
  <si>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</si>
  <si>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</si>
  <si>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</si>
  <si>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</si>
  <si>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</si>
  <si>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</si>
  <si>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</si>
  <si>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</si>
  <si>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</si>
  <si>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</si>
  <si>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</si>
  <si>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</si>
  <si>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</si>
  <si>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</si>
  <si>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</si>
  <si>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</si>
  <si>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</si>
  <si>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</si>
  <si>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</si>
  <si>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</si>
  <si>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</si>
  <si>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</si>
  <si>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</si>
  <si>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</si>
  <si>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</si>
  <si>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</si>
  <si>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</si>
  <si>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</si>
  <si>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</si>
  <si>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</si>
  <si>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</si>
  <si>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</si>
  <si>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</si>
  <si>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</si>
  <si>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</si>
  <si>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</si>
  <si>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</si>
  <si>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</si>
  <si>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</si>
  <si>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</si>
  <si>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</si>
  <si>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</si>
  <si>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</si>
  <si>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</si>
  <si>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</si>
  <si>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</si>
  <si>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</si>
  <si>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</si>
  <si>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</si>
  <si>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</si>
  <si>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</si>
  <si>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</si>
  <si>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</si>
  <si>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</si>
  <si>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</si>
  <si>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</si>
  <si>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</si>
  <si>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</si>
  <si>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</si>
  <si>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</si>
  <si>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</si>
  <si>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</si>
  <si>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</si>
  <si>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</si>
  <si>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</si>
  <si>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</si>
  <si>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</si>
  <si>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</si>
  <si>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</si>
  <si>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</si>
  <si>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</si>
  <si>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</si>
  <si>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</si>
  <si>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</si>
  <si>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</si>
  <si>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</si>
  <si>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</si>
  <si>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</si>
  <si>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</si>
  <si>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</si>
  <si>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</si>
  <si>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</si>
  <si>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</si>
  <si>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</si>
  <si>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</si>
  <si>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</si>
  <si>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</si>
  <si>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</si>
  <si>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</si>
  <si>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</si>
  <si>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</si>
  <si>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</si>
  <si>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</si>
  <si>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</si>
  <si>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</si>
  <si>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</si>
  <si>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</si>
  <si>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</si>
  <si>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</si>
  <si>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</si>
  <si>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</si>
  <si>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</si>
  <si>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</si>
  <si>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</si>
  <si>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</si>
  <si>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</si>
  <si>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</si>
  <si>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</si>
  <si>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</si>
  <si>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</si>
  <si>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</si>
  <si>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</si>
  <si>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</si>
  <si>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</si>
  <si>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</si>
  <si>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</si>
  <si>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</si>
  <si>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</si>
  <si>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</si>
  <si>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</si>
  <si>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</si>
  <si>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</si>
  <si>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</si>
  <si>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</si>
  <si>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</si>
  <si>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</si>
  <si>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</si>
  <si>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</si>
  <si>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</si>
  <si>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</si>
  <si>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</si>
  <si>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</si>
  <si>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</si>
  <si>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</si>
  <si>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</si>
  <si>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</si>
  <si>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</si>
  <si>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</si>
  <si>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</si>
  <si>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</si>
  <si>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</si>
  <si>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</si>
  <si>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</si>
  <si>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</si>
  <si>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</si>
  <si>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</si>
  <si>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</si>
  <si>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</si>
  <si>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</si>
  <si>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</si>
  <si>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</si>
  <si>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</si>
  <si>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</si>
  <si>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</si>
  <si>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</si>
  <si>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</si>
  <si>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</si>
  <si>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</si>
  <si>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</si>
  <si>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</si>
  <si>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</si>
  <si>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</si>
  <si>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</si>
  <si>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</si>
  <si>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</si>
  <si>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</si>
  <si>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</si>
  <si>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</si>
  <si>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</si>
  <si>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</si>
  <si>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</si>
  <si>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</si>
  <si>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</si>
  <si>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</si>
  <si>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</si>
  <si>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</si>
  <si>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</si>
  <si>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</si>
  <si>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</si>
  <si>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</si>
  <si>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</si>
  <si>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</si>
  <si>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</si>
  <si>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</si>
  <si>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</si>
  <si>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</si>
  <si>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</si>
  <si>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</si>
  <si>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</si>
  <si>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</si>
  <si>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</si>
  <si>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</si>
  <si>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</si>
  <si>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</si>
  <si>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</si>
  <si>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</si>
  <si>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</si>
  <si>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</si>
  <si>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</si>
  <si>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</si>
  <si>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</si>
  <si>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</si>
  <si>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</si>
  <si>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</si>
  <si>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</si>
  <si>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</si>
  <si>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</si>
  <si>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</si>
  <si>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</si>
  <si>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</si>
  <si>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</si>
  <si>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</si>
  <si>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</si>
  <si>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</si>
  <si>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</si>
  <si>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</si>
  <si>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</si>
  <si>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</si>
  <si>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</si>
  <si>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</si>
  <si>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</si>
  <si>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</si>
  <si>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</si>
  <si>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</si>
  <si>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</si>
  <si>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</si>
  <si>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</si>
  <si>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</si>
  <si>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</si>
  <si>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</si>
  <si>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</si>
  <si>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</si>
  <si>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</si>
  <si>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</si>
  <si>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</si>
  <si>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</si>
  <si>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</si>
  <si>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</si>
  <si>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</si>
  <si>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</si>
  <si>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</si>
  <si>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</si>
  <si>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</si>
  <si>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</si>
  <si>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</si>
  <si>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</si>
  <si>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</si>
  <si>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</si>
  <si>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</si>
  <si>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</si>
  <si>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</si>
  <si>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</si>
  <si>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</si>
  <si>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</si>
  <si>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</si>
  <si>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</si>
  <si>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</si>
  <si>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</si>
  <si>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</si>
  <si>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</si>
  <si>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</si>
  <si>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</si>
  <si>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</si>
  <si>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</si>
  <si>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</si>
  <si>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</si>
  <si>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</si>
  <si>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</si>
  <si>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</si>
  <si>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</si>
  <si>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</si>
  <si>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</si>
  <si>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</si>
  <si>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</si>
  <si>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</si>
  <si>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</si>
  <si>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</si>
  <si>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</si>
  <si>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</si>
  <si>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</si>
  <si>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</si>
  <si>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</si>
  <si>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</si>
  <si>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</si>
  <si>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</si>
  <si>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</si>
  <si>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</si>
  <si>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</si>
  <si>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</si>
  <si>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</si>
  <si>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</si>
  <si>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</si>
  <si>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</si>
  <si>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</si>
  <si>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</si>
  <si>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</si>
  <si>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</si>
  <si>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</si>
  <si>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</si>
  <si>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</si>
  <si>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</si>
  <si>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</si>
  <si>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</si>
  <si>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</si>
  <si>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</si>
  <si>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</si>
  <si>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</si>
  <si>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</si>
  <si>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</si>
  <si>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</si>
  <si>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</si>
  <si>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</si>
  <si>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</si>
  <si>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</si>
  <si>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</si>
  <si>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</si>
  <si>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</si>
  <si>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</si>
  <si>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</si>
  <si>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</si>
  <si>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</si>
  <si>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</si>
  <si>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</si>
  <si>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</si>
  <si>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</si>
  <si>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</si>
  <si>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</si>
  <si>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</si>
  <si>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</si>
  <si>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</si>
  <si>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</si>
  <si>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</si>
  <si>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</si>
  <si>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</si>
  <si>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</si>
  <si>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</si>
  <si>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</si>
  <si>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</si>
  <si>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</si>
  <si>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</si>
  <si>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</si>
  <si>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</si>
  <si>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</si>
  <si>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</si>
  <si>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</si>
  <si>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</si>
  <si>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</si>
  <si>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</si>
  <si>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</si>
  <si>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</si>
  <si>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</si>
  <si>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</si>
  <si>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</si>
  <si>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</si>
  <si>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</si>
  <si>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</si>
  <si>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</si>
  <si>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</si>
  <si>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</si>
  <si>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</si>
  <si>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</si>
  <si>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</si>
  <si>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</si>
  <si>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</si>
  <si>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</si>
  <si>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</si>
  <si>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</si>
  <si>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</si>
  <si>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</si>
  <si>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</si>
  <si>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</si>
  <si>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</si>
  <si>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</si>
  <si>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</si>
  <si>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</si>
  <si>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</si>
  <si>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</si>
  <si>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</si>
  <si>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</si>
  <si>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</si>
  <si>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</si>
  <si>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</si>
  <si>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</si>
  <si>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</si>
  <si>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</si>
  <si>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</si>
  <si>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</si>
  <si>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</si>
  <si>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</si>
  <si>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</si>
  <si>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</si>
  <si>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</si>
  <si>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</si>
  <si>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</si>
  <si>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</si>
  <si>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</si>
  <si>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</si>
  <si>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</si>
  <si>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</si>
  <si>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</si>
  <si>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</si>
  <si>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</si>
  <si>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</si>
  <si>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</si>
  <si>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</si>
  <si>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</si>
  <si>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</si>
  <si>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</si>
  <si>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</si>
  <si>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</si>
  <si>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</si>
  <si>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</si>
  <si>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</si>
  <si>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</si>
  <si>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</si>
  <si>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</si>
  <si>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</si>
  <si>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</si>
  <si>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</si>
  <si>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</si>
  <si>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</si>
  <si>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</si>
  <si>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</si>
  <si>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</si>
  <si>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</si>
  <si>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</si>
  <si>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</si>
  <si>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</si>
  <si>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</si>
  <si>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</si>
  <si>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</si>
  <si>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</si>
  <si>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</si>
  <si>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</si>
  <si>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</si>
  <si>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</si>
  <si>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</si>
  <si>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</si>
  <si>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</si>
  <si>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</si>
  <si>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</si>
  <si>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</si>
  <si>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</si>
  <si>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</si>
  <si>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</si>
  <si>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</si>
  <si>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</si>
  <si>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</si>
  <si>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</si>
  <si>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</si>
  <si>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</si>
  <si>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</si>
  <si>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</si>
  <si>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</si>
  <si>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</si>
  <si>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</si>
  <si>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</si>
  <si>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</si>
  <si>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</si>
  <si>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</si>
  <si>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</si>
  <si>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</si>
  <si>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</si>
  <si>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</si>
  <si>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</si>
  <si>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</si>
  <si>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</si>
  <si>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</si>
  <si>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</si>
  <si>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</si>
  <si>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</si>
  <si>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</si>
  <si>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</si>
  <si>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</si>
  <si>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</si>
  <si>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</si>
  <si>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</si>
  <si>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</si>
  <si>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</si>
  <si>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</si>
  <si>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</si>
  <si>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</si>
  <si>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</si>
  <si>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</si>
  <si>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</si>
  <si>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</si>
  <si>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</si>
  <si>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</si>
  <si>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</si>
  <si>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</si>
  <si>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</si>
  <si>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</si>
  <si>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</si>
  <si>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</si>
  <si>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</si>
  <si>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</si>
  <si>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</si>
  <si>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</si>
  <si>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</si>
  <si>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</si>
  <si>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</si>
  <si>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</si>
  <si>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</si>
  <si>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</si>
  <si>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</si>
  <si>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</si>
  <si>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</si>
  <si>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</si>
  <si>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</si>
  <si>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</si>
  <si>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</si>
  <si>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</si>
  <si>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</si>
  <si>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</si>
  <si>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</si>
  <si>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</si>
  <si>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</si>
  <si>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</si>
  <si>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</si>
  <si>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</si>
  <si>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</si>
  <si>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</si>
  <si>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</si>
  <si>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</si>
  <si>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</si>
  <si>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</si>
  <si>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</si>
  <si>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</si>
  <si>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</si>
  <si>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</si>
  <si>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</si>
  <si>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</si>
  <si>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</si>
  <si>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</si>
  <si>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</si>
  <si>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</si>
  <si>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</si>
  <si>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</si>
  <si>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</si>
  <si>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</si>
  <si>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</si>
  <si>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</si>
  <si>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</si>
  <si>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</si>
  <si>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</si>
  <si>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</si>
  <si>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</si>
  <si>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</si>
  <si>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</si>
  <si>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</si>
  <si>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</si>
  <si>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</si>
  <si>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</si>
  <si>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</si>
  <si>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</si>
  <si>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</si>
  <si>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</si>
  <si>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</si>
  <si>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</si>
  <si>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</si>
  <si>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</si>
  <si>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</si>
  <si>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</si>
  <si>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</si>
  <si>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</si>
  <si>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</si>
  <si>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</si>
  <si>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</si>
  <si>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</si>
  <si>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</si>
  <si>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</si>
  <si>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</si>
  <si>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</si>
  <si>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</si>
  <si>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</si>
  <si>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</si>
  <si>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</si>
  <si>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</si>
  <si>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</si>
  <si>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</si>
  <si>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</si>
  <si>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</si>
  <si>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</si>
  <si>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</si>
  <si>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</si>
  <si>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</si>
  <si>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</si>
  <si>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</si>
  <si>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</si>
  <si>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</si>
  <si>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</si>
  <si>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</si>
  <si>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</si>
  <si>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</si>
  <si>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</si>
  <si>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</si>
  <si>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</si>
  <si>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</si>
  <si>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</si>
  <si>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</si>
  <si>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</si>
  <si>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</si>
  <si>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</si>
  <si>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</si>
  <si>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</si>
  <si>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</si>
  <si>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</si>
  <si>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</si>
  <si>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</si>
  <si>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</si>
  <si>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</si>
  <si>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</si>
  <si>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</si>
  <si>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</si>
  <si>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</si>
  <si>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</si>
  <si>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</si>
  <si>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</si>
  <si>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</si>
  <si>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</si>
  <si>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</si>
  <si>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</si>
  <si>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</si>
  <si>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</si>
  <si>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</si>
  <si>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</si>
  <si>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</si>
  <si>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</si>
  <si>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</si>
  <si>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</si>
  <si>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</si>
  <si>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</si>
  <si>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</si>
  <si>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</si>
  <si>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</si>
  <si>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</si>
  <si>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</si>
  <si>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</si>
  <si>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</si>
  <si>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</si>
  <si>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</si>
  <si>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</si>
  <si>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</si>
  <si>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</si>
  <si>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</si>
  <si>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</si>
  <si>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</si>
  <si>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</si>
  <si>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</si>
  <si>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</si>
  <si>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</si>
  <si>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</si>
  <si>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</si>
  <si>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</si>
  <si>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</si>
  <si>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</si>
  <si>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</si>
  <si>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</si>
  <si>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</si>
  <si>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</si>
  <si>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</si>
  <si>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</si>
  <si>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</si>
  <si>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</si>
  <si>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</si>
  <si>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</si>
  <si>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</si>
  <si>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</si>
  <si>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</si>
  <si>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</si>
  <si>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</si>
  <si>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</si>
  <si>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</si>
  <si>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</si>
  <si>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</si>
  <si>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</si>
  <si>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</si>
  <si>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</si>
  <si>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</si>
  <si>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</si>
  <si>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</si>
  <si>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</si>
  <si>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</si>
  <si>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</si>
  <si>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</si>
  <si>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</si>
  <si>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</si>
  <si>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</si>
  <si>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</si>
  <si>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</si>
  <si>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</si>
  <si>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</si>
  <si>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</si>
  <si>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</si>
  <si>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</si>
  <si>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</si>
  <si>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</si>
  <si>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</si>
  <si>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</si>
  <si>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</si>
  <si>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</si>
  <si>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</si>
  <si>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</si>
  <si>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</si>
  <si>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</si>
  <si>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</si>
  <si>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</si>
  <si>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</si>
  <si>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</si>
  <si>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</si>
  <si>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</si>
  <si>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</si>
  <si>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</si>
  <si>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</si>
  <si>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</si>
  <si>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</si>
  <si>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</si>
  <si>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</si>
  <si>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</si>
  <si>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</si>
  <si>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</si>
  <si>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</si>
  <si>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</si>
  <si>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</si>
  <si>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</si>
  <si>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</si>
  <si>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</si>
  <si>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</si>
  <si>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</si>
  <si>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</si>
  <si>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</si>
  <si>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</si>
  <si>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</si>
  <si>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</si>
  <si>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</si>
  <si>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</si>
  <si>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</si>
  <si>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</si>
  <si>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</si>
  <si>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</si>
  <si>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</si>
  <si>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</si>
  <si>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</si>
  <si>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</si>
  <si>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</si>
  <si>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</si>
  <si>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</si>
  <si>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</si>
  <si>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</si>
  <si>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</si>
  <si>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</si>
  <si>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</si>
  <si>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</si>
  <si>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</si>
  <si>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</si>
  <si>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</si>
  <si>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</si>
  <si>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</si>
  <si>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</si>
  <si>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</si>
  <si>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</si>
  <si>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</si>
  <si>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</si>
  <si>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</si>
  <si>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</si>
  <si>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</si>
  <si>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</si>
  <si>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</si>
  <si>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</si>
  <si>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</si>
  <si>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</si>
  <si>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</si>
  <si>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</si>
  <si>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</si>
  <si>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</si>
  <si>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</si>
  <si>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</si>
  <si>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</si>
  <si>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</si>
  <si>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</si>
  <si>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</si>
  <si>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</si>
  <si>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</si>
  <si>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</si>
  <si>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</si>
  <si>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</si>
  <si>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</si>
  <si>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</si>
  <si>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</si>
  <si>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</si>
  <si>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</si>
  <si>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</si>
  <si>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</si>
  <si>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</si>
  <si>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</si>
  <si>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</si>
  <si>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</si>
  <si>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</si>
  <si>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</si>
  <si>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</si>
  <si>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</si>
  <si>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</si>
  <si>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</si>
  <si>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</si>
  <si>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</si>
  <si>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</si>
  <si>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</si>
  <si>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</si>
  <si>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</si>
  <si>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</si>
  <si>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</si>
  <si>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</si>
  <si>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</si>
  <si>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</si>
  <si>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</si>
  <si>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</si>
  <si>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</si>
  <si>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</si>
  <si>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</si>
  <si>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</si>
  <si>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</si>
  <si>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</si>
  <si>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</si>
  <si>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</si>
  <si>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</si>
  <si>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</si>
  <si>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</si>
  <si>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</si>
  <si>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</si>
  <si>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</si>
  <si>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</si>
  <si>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</si>
  <si>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</si>
  <si>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</si>
  <si>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</si>
  <si>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</si>
  <si>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</si>
  <si>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</si>
  <si>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</si>
  <si>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</si>
  <si>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</si>
  <si>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</si>
  <si>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</si>
  <si>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</si>
  <si>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</si>
  <si>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</si>
  <si>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</si>
  <si>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</si>
  <si>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</si>
  <si>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</si>
  <si>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</si>
  <si>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</si>
  <si>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</si>
  <si>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</si>
  <si>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</si>
  <si>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</si>
  <si>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</si>
  <si>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</si>
  <si>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</si>
  <si>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</si>
  <si>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</si>
  <si>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</si>
  <si>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</si>
  <si>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</si>
  <si>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</si>
  <si>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</si>
  <si>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</si>
  <si>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</si>
  <si>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</si>
  <si>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</si>
  <si>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</si>
  <si>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</si>
  <si>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</si>
  <si>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</si>
  <si>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</si>
  <si>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</si>
  <si>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</si>
  <si>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</si>
  <si>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</si>
  <si>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</si>
  <si>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</si>
  <si>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</si>
  <si>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</si>
  <si>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</si>
  <si>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</si>
  <si>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</si>
  <si>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</si>
  <si>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</si>
  <si>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</si>
  <si>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</si>
  <si>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</si>
  <si>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</si>
  <si>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</si>
  <si>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</si>
  <si>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</si>
  <si>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</si>
  <si>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</si>
  <si>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</si>
  <si>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</si>
  <si>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</si>
  <si>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</si>
  <si>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</si>
  <si>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</si>
  <si>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</si>
  <si>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</si>
  <si>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</si>
  <si>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</si>
  <si>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</si>
  <si>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</si>
  <si>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</si>
  <si>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</si>
  <si>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</si>
  <si>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</si>
  <si>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</si>
  <si>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</si>
  <si>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</si>
  <si>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</si>
  <si>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</si>
  <si>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</si>
  <si>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</si>
  <si>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</si>
  <si>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</si>
  <si>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</si>
  <si>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</si>
  <si>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</si>
  <si>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</si>
  <si>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</si>
  <si>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</si>
  <si>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</si>
  <si>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</si>
  <si>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</si>
  <si>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</si>
  <si>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</si>
  <si>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</si>
  <si>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</si>
  <si>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</si>
  <si>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</si>
  <si>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</si>
  <si>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</si>
  <si>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</si>
  <si>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</si>
  <si>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</si>
  <si>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</si>
  <si>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</si>
  <si>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</si>
  <si>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</si>
  <si>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</si>
  <si>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</si>
  <si>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</si>
  <si>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</si>
  <si>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</si>
  <si>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</si>
  <si>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</si>
  <si>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</si>
  <si>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</si>
  <si>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</si>
  <si>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</si>
  <si>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</si>
  <si>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</si>
  <si>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</si>
  <si>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</si>
  <si>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</si>
  <si>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</si>
  <si>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</si>
  <si>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</si>
  <si>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</si>
  <si>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</si>
  <si>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</si>
  <si>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</si>
  <si>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</si>
  <si>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</si>
  <si>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</si>
  <si>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</si>
  <si>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</si>
  <si>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</si>
  <si>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</si>
  <si>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</si>
  <si>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</si>
  <si>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</si>
  <si>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</si>
  <si>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</si>
  <si>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</si>
  <si>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</si>
  <si>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</si>
  <si>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</si>
  <si>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</si>
  <si>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</si>
  <si>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</si>
  <si>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</si>
  <si>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</si>
  <si>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</si>
  <si>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</si>
  <si>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</si>
  <si>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</si>
  <si>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</si>
  <si>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</si>
  <si>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</si>
  <si>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</si>
  <si>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</si>
  <si>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</si>
  <si>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</si>
  <si>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</si>
  <si>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</si>
  <si>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</si>
  <si>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</si>
  <si>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</si>
  <si>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</si>
  <si>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</si>
  <si>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</si>
  <si>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</si>
  <si>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</si>
  <si>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</si>
  <si>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</si>
  <si>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</si>
  <si>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</si>
  <si>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</si>
  <si>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</si>
  <si>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</si>
  <si>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</si>
  <si>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</si>
  <si>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</si>
  <si>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</si>
  <si>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</si>
  <si>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</si>
  <si>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</si>
  <si>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</si>
  <si>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</si>
  <si>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</si>
  <si>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</si>
  <si>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</si>
  <si>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</si>
  <si>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</si>
  <si>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</si>
  <si>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</si>
  <si>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</si>
  <si>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</si>
  <si>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</si>
  <si>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</si>
  <si>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</si>
  <si>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</si>
  <si>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</si>
  <si>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</si>
  <si>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</si>
  <si>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</si>
  <si>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</si>
  <si>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</si>
  <si>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</si>
  <si>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</si>
  <si>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</si>
  <si>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</si>
  <si>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</si>
  <si>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</si>
  <si>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</si>
  <si>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</si>
  <si>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</si>
  <si>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</si>
  <si>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</si>
  <si>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</si>
  <si>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</si>
  <si>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</si>
  <si>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</si>
  <si>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</si>
  <si>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</si>
  <si>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</si>
  <si>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</si>
  <si>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</si>
  <si>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</si>
  <si>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</si>
  <si>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</si>
  <si>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</si>
  <si>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</si>
  <si>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</si>
  <si>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</si>
  <si>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</si>
  <si>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</si>
  <si>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</si>
  <si>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</si>
  <si>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</si>
  <si>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</si>
  <si>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</si>
  <si>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</si>
  <si>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</si>
  <si>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</si>
  <si>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</si>
  <si>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</si>
  <si>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</si>
  <si>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</si>
  <si>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</si>
  <si>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</si>
  <si>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</si>
  <si>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</si>
  <si>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</si>
  <si>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</si>
  <si>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</si>
  <si>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</si>
  <si>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</si>
  <si>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</si>
  <si>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</si>
  <si>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</si>
  <si>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</si>
  <si>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</si>
  <si>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</si>
  <si>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</si>
  <si>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</si>
  <si>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</si>
  <si>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</si>
  <si>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</si>
  <si>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</si>
  <si>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</si>
  <si>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</si>
  <si>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</si>
  <si>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</si>
  <si>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</si>
  <si>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</si>
  <si>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</si>
  <si>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</si>
  <si>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</si>
  <si>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</si>
  <si>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</si>
  <si>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</si>
  <si>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</si>
  <si>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</si>
  <si>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</si>
  <si>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</si>
  <si>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</si>
  <si>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</si>
  <si>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</si>
  <si>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</si>
  <si>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</si>
  <si>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</si>
  <si>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</si>
  <si>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</si>
  <si>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</si>
  <si>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</si>
  <si>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</si>
  <si>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</si>
  <si>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</si>
  <si>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</si>
  <si>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</si>
  <si>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</si>
  <si>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</si>
  <si>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</si>
  <si>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</si>
  <si>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</si>
  <si>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</si>
  <si>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</si>
  <si>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</si>
  <si>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</si>
  <si>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</si>
  <si>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</si>
  <si>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</si>
  <si>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</si>
  <si>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</si>
  <si>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</si>
  <si>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</si>
  <si>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</si>
  <si>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</si>
  <si>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</si>
  <si>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</si>
  <si>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</si>
  <si>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</si>
  <si>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</si>
  <si>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</si>
  <si>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</si>
  <si>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</si>
  <si>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</si>
  <si>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</si>
  <si>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</si>
  <si>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</si>
  <si>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</si>
  <si>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</si>
  <si>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</si>
  <si>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</si>
  <si>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</si>
  <si>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</si>
  <si>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</si>
  <si>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</si>
  <si>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</si>
  <si>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</si>
  <si>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</si>
  <si>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</si>
  <si>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</si>
  <si>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</si>
  <si>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</si>
  <si>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</si>
  <si>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</si>
  <si>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</si>
  <si>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</si>
  <si>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</si>
  <si>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</si>
  <si>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</si>
  <si>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</si>
  <si>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</si>
  <si>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</si>
  <si>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</si>
  <si>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</si>
  <si>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</si>
  <si>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</si>
  <si>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</si>
  <si>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</si>
  <si>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</si>
  <si>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</si>
  <si>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</si>
  <si>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</si>
  <si>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</si>
  <si>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</si>
  <si>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</si>
  <si>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</si>
  <si>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</si>
  <si>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</si>
  <si>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</si>
  <si>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</si>
  <si>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</si>
  <si>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</si>
  <si>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</si>
  <si>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</si>
  <si>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</si>
  <si>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</si>
  <si>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</si>
  <si>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</si>
  <si>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</si>
  <si>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</si>
  <si>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</si>
  <si>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</si>
  <si>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</si>
  <si>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</si>
  <si>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</si>
  <si>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</si>
  <si>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</si>
  <si>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</si>
  <si>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</si>
  <si>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</si>
  <si>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</si>
  <si>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</si>
  <si>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</si>
  <si>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</si>
  <si>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</si>
  <si>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</si>
  <si>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</si>
  <si>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</si>
  <si>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</si>
  <si>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</si>
  <si>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</si>
  <si>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</si>
  <si>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</si>
  <si>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</si>
  <si>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</si>
  <si>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</si>
  <si>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</si>
  <si>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</si>
  <si>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</si>
  <si>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</si>
  <si>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</si>
  <si>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</si>
  <si>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</si>
  <si>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</si>
  <si>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</si>
  <si>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</si>
  <si>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</si>
  <si>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</si>
  <si>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</si>
  <si>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</si>
  <si>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</si>
  <si>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</si>
  <si>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</si>
  <si>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</si>
  <si>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</si>
  <si>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</si>
  <si>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</si>
  <si>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</si>
  <si>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</si>
  <si>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</si>
  <si>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</si>
  <si>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</si>
  <si>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</si>
  <si>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</si>
  <si>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</si>
  <si>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</si>
  <si>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</si>
  <si>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</si>
  <si>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</si>
  <si>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</si>
  <si>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</si>
  <si>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</si>
  <si>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</si>
  <si>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</si>
  <si>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</si>
  <si>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</si>
  <si>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</si>
  <si>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</si>
  <si>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</si>
  <si>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</si>
  <si>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</si>
  <si>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</si>
  <si>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</si>
  <si>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</si>
  <si>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</si>
  <si>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</si>
  <si>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</si>
  <si>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</si>
  <si>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</si>
  <si>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</si>
  <si>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</si>
  <si>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</si>
  <si>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</si>
  <si>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</si>
  <si>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</si>
  <si>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</si>
  <si>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</si>
  <si>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</si>
  <si>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</si>
  <si>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</si>
  <si>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</si>
  <si>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</si>
  <si>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</si>
  <si>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</si>
  <si>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</si>
  <si>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</si>
  <si>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</si>
  <si>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</si>
  <si>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</si>
  <si>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</si>
  <si>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</si>
  <si>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</si>
  <si>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</si>
  <si>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</si>
  <si>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</si>
  <si>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</si>
  <si>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</si>
  <si>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</si>
  <si>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</si>
  <si>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</si>
  <si>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</si>
  <si>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</si>
  <si>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</si>
  <si>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</si>
  <si>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</si>
  <si>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</si>
  <si>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</si>
  <si>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</si>
  <si>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</si>
  <si>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</si>
  <si>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</si>
  <si>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</si>
  <si>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</si>
  <si>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</si>
  <si>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</si>
  <si>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</si>
  <si>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</si>
  <si>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</si>
  <si>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</si>
  <si>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</si>
  <si>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</si>
  <si>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</si>
  <si>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</si>
  <si>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</si>
  <si>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</si>
  <si>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</si>
  <si>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</si>
  <si>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</si>
  <si>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</si>
  <si>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</si>
  <si>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</si>
  <si>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</si>
  <si>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</si>
  <si>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</si>
  <si>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</si>
  <si>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</si>
  <si>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</si>
  <si>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</si>
  <si>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</si>
  <si>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</si>
  <si>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</si>
  <si>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</si>
  <si>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</si>
  <si>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</si>
  <si>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</si>
  <si>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</si>
  <si>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</si>
  <si>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</si>
  <si>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</si>
  <si>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</si>
  <si>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</si>
  <si>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</si>
  <si>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</si>
  <si>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</si>
  <si>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</si>
  <si>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</si>
  <si>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</si>
  <si>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</si>
  <si>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</si>
  <si>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</si>
  <si>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</si>
  <si>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</si>
  <si>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</si>
  <si>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</si>
  <si>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</si>
  <si>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</si>
  <si>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</si>
  <si>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</si>
  <si>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</si>
  <si>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</si>
  <si>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</si>
  <si>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</si>
  <si>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</si>
  <si>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</si>
  <si>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</si>
  <si>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</si>
  <si>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</si>
  <si>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</si>
  <si>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</si>
  <si>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</si>
  <si>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</si>
  <si>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</si>
  <si>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</si>
  <si>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</si>
  <si>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</si>
  <si>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</si>
  <si>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</si>
  <si>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</si>
  <si>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</si>
  <si>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</si>
  <si>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</si>
  <si>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</si>
  <si>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</si>
  <si>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</si>
  <si>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</si>
  <si>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</si>
  <si>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</si>
  <si>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</si>
  <si>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</si>
  <si>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</si>
  <si>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</si>
  <si>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</si>
  <si>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</si>
  <si>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</si>
  <si>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</si>
  <si>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</si>
  <si>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</si>
  <si>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</si>
  <si>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</si>
  <si>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</si>
  <si>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</si>
  <si>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</si>
  <si>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</si>
  <si>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</si>
  <si>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</si>
  <si>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</si>
  <si>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</si>
  <si>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</si>
  <si>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</si>
  <si>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</si>
  <si>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</si>
  <si>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</si>
  <si>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</si>
  <si>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</si>
  <si>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</si>
  <si>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</si>
  <si>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</si>
  <si>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</si>
  <si>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</si>
  <si>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</si>
  <si>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</si>
  <si>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</si>
  <si>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</si>
  <si>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</si>
  <si>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</si>
  <si>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</si>
  <si>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</si>
  <si>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</si>
  <si>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</si>
  <si>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</si>
  <si>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</si>
  <si>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</si>
  <si>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</si>
  <si>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</si>
  <si>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</si>
  <si>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</si>
  <si>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</si>
  <si>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</si>
  <si>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</si>
  <si>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</si>
  <si>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</si>
  <si>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</si>
  <si>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</si>
  <si>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</si>
  <si>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</si>
  <si>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</si>
  <si>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</si>
  <si>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</si>
  <si>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</si>
  <si>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</si>
  <si>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</si>
  <si>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</si>
  <si>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</si>
  <si>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</si>
  <si>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</si>
  <si>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</si>
  <si>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</si>
  <si>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</si>
  <si>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</si>
  <si>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</si>
  <si>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</si>
  <si>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</si>
  <si>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</si>
  <si>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</si>
  <si>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</si>
  <si>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</si>
  <si>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</si>
  <si>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</si>
  <si>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</si>
  <si>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</si>
  <si>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</si>
  <si>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</si>
  <si>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</si>
  <si>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</si>
  <si>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</si>
  <si>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</si>
  <si>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</si>
  <si>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</si>
  <si>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</si>
  <si>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</si>
  <si>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</si>
  <si>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</si>
  <si>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</si>
  <si>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</si>
  <si>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</si>
  <si>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</si>
  <si>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</si>
  <si>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</si>
  <si>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</si>
  <si>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</si>
  <si>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</si>
  <si>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</si>
  <si>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</si>
  <si>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</si>
  <si>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</si>
  <si>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</si>
  <si>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</si>
  <si>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</si>
  <si>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</si>
  <si>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</si>
  <si>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</si>
  <si>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</si>
  <si>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</si>
  <si>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</si>
  <si>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</si>
  <si>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</si>
  <si>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</si>
  <si>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</si>
  <si>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</si>
  <si>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</si>
  <si>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</si>
  <si>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</si>
  <si>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</si>
  <si>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</si>
  <si>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</si>
  <si>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</si>
  <si>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</si>
  <si>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</si>
  <si>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</si>
  <si>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</si>
  <si>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</si>
  <si>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</si>
  <si>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</si>
  <si>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</si>
  <si>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</si>
  <si>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</si>
  <si>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</si>
  <si>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</si>
  <si>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</si>
  <si>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</si>
  <si>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</si>
  <si>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</si>
  <si>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</si>
  <si>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</si>
  <si>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</si>
  <si>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</si>
  <si>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</si>
  <si>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</si>
  <si>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</si>
  <si>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</si>
  <si>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</si>
  <si>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</si>
  <si>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</si>
  <si>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</si>
  <si>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</si>
  <si>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</si>
  <si>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</si>
  <si>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</si>
  <si>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</si>
  <si>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</si>
  <si>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</si>
  <si>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</si>
  <si>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</si>
  <si>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</si>
  <si>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</si>
  <si>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</si>
  <si>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</si>
  <si>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</si>
  <si>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</si>
  <si>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</si>
  <si>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</si>
  <si>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</si>
  <si>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</si>
  <si>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</si>
  <si>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</si>
  <si>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</si>
  <si>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</si>
  <si>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</si>
  <si>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</si>
  <si>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</si>
  <si>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</si>
  <si>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</si>
  <si>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</si>
  <si>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</si>
  <si>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</si>
  <si>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</si>
  <si>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</si>
  <si>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</si>
  <si>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</si>
  <si>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</si>
  <si>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</si>
  <si>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</si>
  <si>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</si>
  <si>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</si>
  <si>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</si>
  <si>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</si>
  <si>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</si>
  <si>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</si>
  <si>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</si>
  <si>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</si>
  <si>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</si>
  <si>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</si>
  <si>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</si>
  <si>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</si>
  <si>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</si>
  <si>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</si>
  <si>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</si>
  <si>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</si>
  <si>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</si>
  <si>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</si>
  <si>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</si>
  <si>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</si>
  <si>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</si>
  <si>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</si>
  <si>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</si>
  <si>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</si>
  <si>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</si>
  <si>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</si>
  <si>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</si>
  <si>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</si>
  <si>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</si>
  <si>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</si>
  <si>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</si>
  <si>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</si>
  <si>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</si>
  <si>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</si>
  <si>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</si>
  <si>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</si>
  <si>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</si>
  <si>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</si>
  <si>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</si>
  <si>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</si>
  <si>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</si>
  <si>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</si>
  <si>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</si>
  <si>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</si>
  <si>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</si>
  <si>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</si>
  <si>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</si>
  <si>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</si>
  <si>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</si>
  <si>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</si>
  <si>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</si>
  <si>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</si>
  <si>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</si>
  <si>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</si>
  <si>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</si>
  <si>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</si>
  <si>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</si>
  <si>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</si>
  <si>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</si>
  <si>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</si>
  <si>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</si>
  <si>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</si>
  <si>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</si>
  <si>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</si>
  <si>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</si>
  <si>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</si>
  <si>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</si>
  <si>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</si>
  <si>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</si>
  <si>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</si>
  <si>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</si>
  <si>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</si>
  <si>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</si>
  <si>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</si>
  <si>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</si>
  <si>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</si>
  <si>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</si>
  <si>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</si>
  <si>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</si>
  <si>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</si>
  <si>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</si>
  <si>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</si>
  <si>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</si>
  <si>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</si>
  <si>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</si>
  <si>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</si>
  <si>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</si>
  <si>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</si>
  <si>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</si>
  <si>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</si>
  <si>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</si>
  <si>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</si>
  <si>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</si>
  <si>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</si>
  <si>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</si>
  <si>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</si>
  <si>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</si>
  <si>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</si>
  <si>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</si>
  <si>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</si>
  <si>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</si>
  <si>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</si>
  <si>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</si>
  <si>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</si>
  <si>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</si>
  <si>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</si>
  <si>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</si>
  <si>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</si>
  <si>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</si>
  <si>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</si>
  <si>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</si>
  <si>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</si>
  <si>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</si>
  <si>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</si>
  <si>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</si>
  <si>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</si>
  <si>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</si>
  <si>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</si>
  <si>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</si>
  <si>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</si>
  <si>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</si>
  <si>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</si>
  <si>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</si>
  <si>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</si>
  <si>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</si>
  <si>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</si>
  <si>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</si>
  <si>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</si>
  <si>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</si>
  <si>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</si>
  <si>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</si>
  <si>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</si>
  <si>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</si>
  <si>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</si>
  <si>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</si>
  <si>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</si>
  <si>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</si>
  <si>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</si>
  <si>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</si>
  <si>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</si>
  <si>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</si>
  <si>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</si>
  <si>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</si>
  <si>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</si>
  <si>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</si>
  <si>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</si>
  <si>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</si>
  <si>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</si>
  <si>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</si>
  <si>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</si>
  <si>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</si>
  <si>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</si>
  <si>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</si>
  <si>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</si>
  <si>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</si>
  <si>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</si>
  <si>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</si>
  <si>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</si>
  <si>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</si>
  <si>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</si>
  <si>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</si>
  <si>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</si>
  <si>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</si>
  <si>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</si>
  <si>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</si>
  <si>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</si>
  <si>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</si>
  <si>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</si>
  <si>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</si>
  <si>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</si>
  <si>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</si>
  <si>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</si>
  <si>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</si>
  <si>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</si>
  <si>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</si>
  <si>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</si>
  <si>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</si>
  <si>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</si>
  <si>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</si>
  <si>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</si>
  <si>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</si>
  <si>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</si>
  <si>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</si>
  <si>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</si>
  <si>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</si>
  <si>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</si>
  <si>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</si>
  <si>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</si>
  <si>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</si>
  <si>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</si>
  <si>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</si>
  <si>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</si>
  <si>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</si>
  <si>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</si>
  <si>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</si>
  <si>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</si>
  <si>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</si>
  <si>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</si>
  <si>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</si>
  <si>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</si>
  <si>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</si>
  <si>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</si>
  <si>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</si>
  <si>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</si>
  <si>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</si>
  <si>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</si>
  <si>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</si>
  <si>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</si>
  <si>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</si>
  <si>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</si>
  <si>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</si>
  <si>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</si>
  <si>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</si>
  <si>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</si>
  <si>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</si>
  <si>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</si>
  <si>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</si>
  <si>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</si>
  <si>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</si>
  <si>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</si>
  <si>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</si>
  <si>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</si>
  <si>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</si>
  <si>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</si>
  <si>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</si>
  <si>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</si>
  <si>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</si>
  <si>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</si>
  <si>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</si>
  <si>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</si>
  <si>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</si>
  <si>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</si>
  <si>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</si>
  <si>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</si>
  <si>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</si>
  <si>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</si>
  <si>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</si>
  <si>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</si>
  <si>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</si>
  <si>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</si>
  <si>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</si>
  <si>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</si>
  <si>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</si>
  <si>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</si>
  <si>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</si>
  <si>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</si>
  <si>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</si>
  <si>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</si>
  <si>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</si>
  <si>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</si>
  <si>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</si>
  <si>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</si>
  <si>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</si>
  <si>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</si>
  <si>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</si>
  <si>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</si>
  <si>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</si>
  <si>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</si>
  <si>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</si>
  <si>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</si>
  <si>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</si>
  <si>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</si>
  <si>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</si>
  <si>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</si>
  <si>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</si>
  <si>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</si>
  <si>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</si>
  <si>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</si>
  <si>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</si>
  <si>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</si>
  <si>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</si>
  <si>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</si>
  <si>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</si>
  <si>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</si>
  <si>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</si>
  <si>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</si>
  <si>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</si>
  <si>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</si>
  <si>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</si>
  <si>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</si>
  <si>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</si>
  <si>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</si>
  <si>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</si>
  <si>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</si>
  <si>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</si>
  <si>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</si>
  <si>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</si>
  <si>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</si>
  <si>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</si>
  <si>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</si>
  <si>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</si>
  <si>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</si>
  <si>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</si>
  <si>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</si>
  <si>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</si>
  <si>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</si>
  <si>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</si>
  <si>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</si>
  <si>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</si>
  <si>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</si>
  <si>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</si>
  <si>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</si>
  <si>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</si>
  <si>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</si>
  <si>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</si>
  <si>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</si>
  <si>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</si>
  <si>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</si>
  <si>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</si>
  <si>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</si>
  <si>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</si>
  <si>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</si>
  <si>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</si>
  <si>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</si>
  <si>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</si>
  <si>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</si>
  <si>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</si>
  <si>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</si>
  <si>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</si>
  <si>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</si>
  <si>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</si>
  <si>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</si>
  <si>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</si>
  <si>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</si>
  <si>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</si>
  <si>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</si>
  <si>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</si>
  <si>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</si>
  <si>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</si>
  <si>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</si>
  <si>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</si>
  <si>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</si>
  <si>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</si>
  <si>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</si>
  <si>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</si>
  <si>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</si>
  <si>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</si>
  <si>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</si>
  <si>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</si>
  <si>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</si>
  <si>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</si>
  <si>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</si>
  <si>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</si>
  <si>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</si>
  <si>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</si>
  <si>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</si>
  <si>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</si>
  <si>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</si>
  <si>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</si>
  <si>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</si>
  <si>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</si>
  <si>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</si>
  <si>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</si>
  <si>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</si>
  <si>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</si>
  <si>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</si>
  <si>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</si>
  <si>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</si>
  <si>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</si>
  <si>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</si>
  <si>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</si>
  <si>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</si>
  <si>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</si>
  <si>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</si>
  <si>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</si>
  <si>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</si>
  <si>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</si>
  <si>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</si>
  <si>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</si>
  <si>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</si>
  <si>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</si>
  <si>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</si>
  <si>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</si>
  <si>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</si>
  <si>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</si>
  <si>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</si>
  <si>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</si>
  <si>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</si>
  <si>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</si>
  <si>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</si>
  <si>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</si>
  <si>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</si>
  <si>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</si>
  <si>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</si>
  <si>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</si>
  <si>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</si>
  <si>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</si>
  <si>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</si>
  <si>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</si>
  <si>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</si>
  <si>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</si>
  <si>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</si>
  <si>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</si>
  <si>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</si>
  <si>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</si>
  <si>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</si>
  <si>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</si>
  <si>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</si>
  <si>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</si>
  <si>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</si>
  <si>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</si>
  <si>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</si>
  <si>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</si>
  <si>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</si>
  <si>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</si>
  <si>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</si>
  <si>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</si>
  <si>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</si>
  <si>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</si>
  <si>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</si>
  <si>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</si>
  <si>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</si>
  <si>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</si>
  <si>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</si>
  <si>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</si>
  <si>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</si>
  <si>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</si>
  <si>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</si>
  <si>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</si>
  <si>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</si>
  <si>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</si>
  <si>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</si>
  <si>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</si>
  <si>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</si>
  <si>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</si>
  <si>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</si>
  <si>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</si>
  <si>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</si>
  <si>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</si>
  <si>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</si>
  <si>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</si>
  <si>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</si>
  <si>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</si>
  <si>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</si>
  <si>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</si>
  <si>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</si>
  <si>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</si>
  <si>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</si>
  <si>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</si>
  <si>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</si>
  <si>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</si>
  <si>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</si>
  <si>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</si>
  <si>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</si>
  <si>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</si>
  <si>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</si>
  <si>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</si>
  <si>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</si>
  <si>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</si>
  <si>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</si>
  <si>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</si>
  <si>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</si>
  <si>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</si>
  <si>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</si>
  <si>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</si>
  <si>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</si>
  <si>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</si>
  <si>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</si>
  <si>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</si>
  <si>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</si>
  <si>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</si>
  <si>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</si>
  <si>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</si>
  <si>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</si>
  <si>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</si>
  <si>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</si>
  <si>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</si>
  <si>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</si>
  <si>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</si>
  <si>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</si>
  <si>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</si>
  <si>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</si>
  <si>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</si>
  <si>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</si>
  <si>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</si>
  <si>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</si>
  <si>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</si>
  <si>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</si>
  <si>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</si>
  <si>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</si>
  <si>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</si>
  <si>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</si>
  <si>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</si>
  <si>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</si>
  <si>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</si>
  <si>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</si>
  <si>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</si>
  <si>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</si>
  <si>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</si>
  <si>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</si>
  <si>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</si>
  <si>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</si>
  <si>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</si>
  <si>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</si>
  <si>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</si>
  <si>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</si>
  <si>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</si>
  <si>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</si>
  <si>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</si>
  <si>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</si>
  <si>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</si>
  <si>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</si>
  <si>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</si>
  <si>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</si>
  <si>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</si>
  <si>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</si>
  <si>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</si>
  <si>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</si>
  <si>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</si>
  <si>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</si>
  <si>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</si>
  <si>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</si>
  <si>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</si>
  <si>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</si>
  <si>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</si>
  <si>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</si>
  <si>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</si>
  <si>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</si>
  <si>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</si>
  <si>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</si>
  <si>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</si>
  <si>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</si>
  <si>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</si>
  <si>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</si>
  <si>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</si>
  <si>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</si>
  <si>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</si>
  <si>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</si>
  <si>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</si>
  <si>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</si>
  <si>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</si>
  <si>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</si>
  <si>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</si>
  <si>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</si>
  <si>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</si>
  <si>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</si>
  <si>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</si>
  <si>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</si>
  <si>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</si>
  <si>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</si>
  <si>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</si>
  <si>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</si>
  <si>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</si>
  <si>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</si>
  <si>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</si>
  <si>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</si>
  <si>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</si>
  <si>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</si>
  <si>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</si>
  <si>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</si>
  <si>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</si>
  <si>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</si>
  <si>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</si>
  <si>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</si>
  <si>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</si>
  <si>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</si>
  <si>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</si>
  <si>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</si>
  <si>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</si>
  <si>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</si>
  <si>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</si>
  <si>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</si>
  <si>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</si>
  <si>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</si>
  <si>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</si>
  <si>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</si>
  <si>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</si>
  <si>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</si>
  <si>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</si>
  <si>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</si>
  <si>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</si>
  <si>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</si>
  <si>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</si>
  <si>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</si>
  <si>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</si>
  <si>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</si>
  <si>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</si>
  <si>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</si>
  <si>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</si>
  <si>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</si>
  <si>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</si>
  <si>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</si>
  <si>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</si>
  <si>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</si>
  <si>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</si>
  <si>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</si>
  <si>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</si>
  <si>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</si>
  <si>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</si>
  <si>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</si>
  <si>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</si>
  <si>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</si>
  <si>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</si>
  <si>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</si>
  <si>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</si>
  <si>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</si>
  <si>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</si>
  <si>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</si>
  <si>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</si>
  <si>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</si>
  <si>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</si>
  <si>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</si>
  <si>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</si>
  <si>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</si>
  <si>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</si>
  <si>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</si>
  <si>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</si>
  <si>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</si>
  <si>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</si>
  <si>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</si>
  <si>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</si>
  <si>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</si>
  <si>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</si>
  <si>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</si>
  <si>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</si>
  <si>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</si>
  <si>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</si>
  <si>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</si>
  <si>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</si>
  <si>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</si>
  <si>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</si>
  <si>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</si>
  <si>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</si>
  <si>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</si>
  <si>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</si>
  <si>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</si>
  <si>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</si>
  <si>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</si>
  <si>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</si>
  <si>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</si>
  <si>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</si>
  <si>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</si>
  <si>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</si>
  <si>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</si>
  <si>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</si>
  <si>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</si>
  <si>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</si>
  <si>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</si>
  <si>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</si>
  <si>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</si>
  <si>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</si>
  <si>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</si>
  <si>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</si>
  <si>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</si>
  <si>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</si>
  <si>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</si>
  <si>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</si>
  <si>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</si>
  <si>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</si>
  <si>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</si>
  <si>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</si>
  <si>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</si>
  <si>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</si>
  <si>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</si>
  <si>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</si>
  <si>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</si>
  <si>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</si>
  <si>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</si>
  <si>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</si>
  <si>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</si>
  <si>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</si>
  <si>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</si>
  <si>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</si>
  <si>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</si>
  <si>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</si>
  <si>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</si>
  <si>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</si>
  <si>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</si>
  <si>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</si>
  <si>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</si>
  <si>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</si>
  <si>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</si>
  <si>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</si>
  <si>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</si>
  <si>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</si>
  <si>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</si>
  <si>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</si>
  <si>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</si>
  <si>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</si>
  <si>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</si>
  <si>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</si>
  <si>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</si>
  <si>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</si>
  <si>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</si>
  <si>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</si>
  <si>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</si>
  <si>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</si>
  <si>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</si>
  <si>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</si>
  <si>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</si>
  <si>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</si>
  <si>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</si>
  <si>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</si>
  <si>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</si>
  <si>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</si>
  <si>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</si>
  <si>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</si>
  <si>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</si>
  <si>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</si>
  <si>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</si>
  <si>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</si>
  <si>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</si>
  <si>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</si>
  <si>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</si>
  <si>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</si>
  <si>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</si>
  <si>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</si>
  <si>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</si>
  <si>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</si>
  <si>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</si>
  <si>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</si>
  <si>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</si>
  <si>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</si>
  <si>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</si>
  <si>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</si>
  <si>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</si>
  <si>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</si>
  <si>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</si>
  <si>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</si>
  <si>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</si>
  <si>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</si>
  <si>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</si>
  <si>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</si>
  <si>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</si>
  <si>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</si>
  <si>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</si>
  <si>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</si>
  <si>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</si>
  <si>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</si>
  <si>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</si>
  <si>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</si>
  <si>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</si>
  <si>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</si>
  <si>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</si>
  <si>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</si>
  <si>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</si>
  <si>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</si>
  <si>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</si>
  <si>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</si>
  <si>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</si>
  <si>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</si>
  <si>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</si>
  <si>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</si>
  <si>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</si>
  <si>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</si>
  <si>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</si>
  <si>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</si>
  <si>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</si>
  <si>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</si>
  <si>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</si>
  <si>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</si>
  <si>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</si>
  <si>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</si>
  <si>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</si>
  <si>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</si>
  <si>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</si>
  <si>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</si>
  <si>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</si>
  <si>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</si>
  <si>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</si>
  <si>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</si>
  <si>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</si>
  <si>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</si>
  <si>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</si>
  <si>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</si>
  <si>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</si>
  <si>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</si>
  <si>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</si>
  <si>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</si>
  <si>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</si>
  <si>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</si>
  <si>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</si>
  <si>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</si>
  <si>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</si>
  <si>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</si>
  <si>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</si>
  <si>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</si>
  <si>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</si>
  <si>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</si>
  <si>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</si>
  <si>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</si>
  <si>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</si>
  <si>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</si>
  <si>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</si>
  <si>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</si>
  <si>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</si>
  <si>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</si>
  <si>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</si>
  <si>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</si>
  <si>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</si>
  <si>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</si>
  <si>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</si>
  <si>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</si>
  <si>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</si>
  <si>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</si>
  <si>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</si>
  <si>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</si>
  <si>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</si>
  <si>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</si>
  <si>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</si>
  <si>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</si>
  <si>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</si>
  <si>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</si>
  <si>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</si>
  <si>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</si>
  <si>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</si>
  <si>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</si>
  <si>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</si>
  <si>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</si>
  <si>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</si>
  <si>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</si>
  <si>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</si>
  <si>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</si>
  <si>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</si>
  <si>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</si>
  <si>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</si>
  <si>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</si>
  <si>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</si>
  <si>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</si>
  <si>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</si>
  <si>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</si>
  <si>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</si>
  <si>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</si>
  <si>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</si>
  <si>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</si>
  <si>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</si>
  <si>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</si>
  <si>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</si>
  <si>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</si>
  <si>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</si>
  <si>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</si>
  <si>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</si>
  <si>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</si>
  <si>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</si>
  <si>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</si>
  <si>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</si>
  <si>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</si>
  <si>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</si>
  <si>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</si>
  <si>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</si>
  <si>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</si>
  <si>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</si>
  <si>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</si>
  <si>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</si>
  <si>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</si>
  <si>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</si>
  <si>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</si>
  <si>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</si>
  <si>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</si>
  <si>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</si>
  <si>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</si>
  <si>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</si>
  <si>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</si>
  <si>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</si>
  <si>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</si>
  <si>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</si>
  <si>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</si>
  <si>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</si>
  <si>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</si>
  <si>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</si>
  <si>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</si>
  <si>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</si>
  <si>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</si>
  <si>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</si>
  <si>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</si>
  <si>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</si>
  <si>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</si>
  <si>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</si>
  <si>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</si>
  <si>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</si>
  <si>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</si>
  <si>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</si>
  <si>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</si>
  <si>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</si>
  <si>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</si>
  <si>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</si>
  <si>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</si>
  <si>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</si>
  <si>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</si>
  <si>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</si>
  <si>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</si>
  <si>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</si>
  <si>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</si>
  <si>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</si>
  <si>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</si>
  <si>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</si>
  <si>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</si>
  <si>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</si>
  <si>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</si>
  <si>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</si>
  <si>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</si>
  <si>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</si>
  <si>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</si>
  <si>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</si>
  <si>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</si>
  <si>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</si>
  <si>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</si>
  <si>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</si>
  <si>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</si>
  <si>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</si>
  <si>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</si>
  <si>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</si>
  <si>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</si>
  <si>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</si>
  <si>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</si>
  <si>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</si>
  <si>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</si>
  <si>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</si>
  <si>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</si>
  <si>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</si>
  <si>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</si>
  <si>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</si>
  <si>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</si>
  <si>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</si>
  <si>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</si>
  <si>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</si>
  <si>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</si>
  <si>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</si>
  <si>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</si>
  <si>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</si>
  <si>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</si>
  <si>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</si>
  <si>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</si>
  <si>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</si>
  <si>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</si>
  <si>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</si>
  <si>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</si>
  <si>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</si>
  <si>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</si>
  <si>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</si>
  <si>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</si>
  <si>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</si>
  <si>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</si>
  <si>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</si>
  <si>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</si>
  <si>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</si>
  <si>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</si>
  <si>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</si>
  <si>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</si>
  <si>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</si>
  <si>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</si>
  <si>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</si>
  <si>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</si>
  <si>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</si>
  <si>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</si>
  <si>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</si>
  <si>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</si>
  <si>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</si>
  <si>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</si>
  <si>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</si>
  <si>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</si>
  <si>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</si>
  <si>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</si>
  <si>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</si>
  <si>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</si>
  <si>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</si>
  <si>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</si>
  <si>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</si>
  <si>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</si>
  <si>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</si>
  <si>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</si>
  <si>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</si>
  <si>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</si>
  <si>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</si>
  <si>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</si>
  <si>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</si>
  <si>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</si>
  <si>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</si>
  <si>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</si>
  <si>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</si>
  <si>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</si>
  <si>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</si>
  <si>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</si>
  <si>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</si>
  <si>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</si>
  <si>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</si>
  <si>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</si>
  <si>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</si>
  <si>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</si>
  <si>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</si>
  <si>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</si>
  <si>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</si>
  <si>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</si>
  <si>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</si>
  <si>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</si>
  <si>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</si>
  <si>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</si>
  <si>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</si>
  <si>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</si>
  <si>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</si>
  <si>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</si>
  <si>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</si>
  <si>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</si>
  <si>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</si>
  <si>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</si>
  <si>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</si>
  <si>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</si>
  <si>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</si>
  <si>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</si>
  <si>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</si>
  <si>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</si>
  <si>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</si>
  <si>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</si>
  <si>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</si>
  <si>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</si>
  <si>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</si>
  <si>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</si>
  <si>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</si>
  <si>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</si>
  <si>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</si>
  <si>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</si>
  <si>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</si>
  <si>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</si>
  <si>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</si>
  <si>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</si>
  <si>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</si>
  <si>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</si>
  <si>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</si>
  <si>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</si>
  <si>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</si>
  <si>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</si>
  <si>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</si>
  <si>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</si>
  <si>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</si>
  <si>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</si>
  <si>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</si>
  <si>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</si>
  <si>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</si>
  <si>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</si>
  <si>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</si>
  <si>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</si>
  <si>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</si>
  <si>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</si>
  <si>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</si>
  <si>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</si>
  <si>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</si>
  <si>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</si>
  <si>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</si>
  <si>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</si>
  <si>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</si>
  <si>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</si>
  <si>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</si>
  <si>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</si>
  <si>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</si>
  <si>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</si>
  <si>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</si>
  <si>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</si>
  <si>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</si>
  <si>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</si>
  <si>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</si>
  <si>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</si>
  <si>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</si>
  <si>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</si>
  <si>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</si>
  <si>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</si>
  <si>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</si>
  <si>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</si>
  <si>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</si>
  <si>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</si>
  <si>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</si>
  <si>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</si>
  <si>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</si>
  <si>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</si>
  <si>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</si>
  <si>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</si>
  <si>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</si>
  <si>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</si>
  <si>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</si>
  <si>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</si>
  <si>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</si>
  <si>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</si>
  <si>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</si>
  <si>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</si>
  <si>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</si>
  <si>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</si>
  <si>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</si>
  <si>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</si>
  <si>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</si>
  <si>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</si>
  <si>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</si>
  <si>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</si>
  <si>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</si>
  <si>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</si>
  <si>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</si>
  <si>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</si>
  <si>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</si>
  <si>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</si>
  <si>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</si>
  <si>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</si>
  <si>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</si>
  <si>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</si>
  <si>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</si>
  <si>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</si>
  <si>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</si>
  <si>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</si>
  <si>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</si>
  <si>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</si>
  <si>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</si>
  <si>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</si>
  <si>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</si>
  <si>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</si>
  <si>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</si>
  <si>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</si>
  <si>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</si>
  <si>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</si>
  <si>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</si>
  <si>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</si>
  <si>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</si>
  <si>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</si>
  <si>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</si>
  <si>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</si>
  <si>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</si>
  <si>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</si>
  <si>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</si>
  <si>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</si>
  <si>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</si>
  <si>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</si>
  <si>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</si>
  <si>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</si>
  <si>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</si>
  <si>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</si>
  <si>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</si>
  <si>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</si>
  <si>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</si>
  <si>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</si>
  <si>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</si>
  <si>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</si>
  <si>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</si>
  <si>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</si>
  <si>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</si>
  <si>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</si>
  <si>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</si>
  <si>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</si>
  <si>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</si>
  <si>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</si>
  <si>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</si>
  <si>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</si>
  <si>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</si>
  <si>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</si>
  <si>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</si>
  <si>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</si>
  <si>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</si>
  <si>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</si>
  <si>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</si>
  <si>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</si>
  <si>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</si>
  <si>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</si>
  <si>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</si>
  <si>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</si>
  <si>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</si>
  <si>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</si>
  <si>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</si>
  <si>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</si>
  <si>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</si>
  <si>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</si>
  <si>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</si>
  <si>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</si>
  <si>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</si>
  <si>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</si>
  <si>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</si>
  <si>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</si>
  <si>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</si>
  <si>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</si>
  <si>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</si>
  <si>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</si>
  <si>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</si>
  <si>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</si>
  <si>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</si>
  <si>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</si>
  <si>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</si>
  <si>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</si>
  <si>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</si>
  <si>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</si>
  <si>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</si>
  <si>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</si>
  <si>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</si>
  <si>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</si>
  <si>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</si>
  <si>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</si>
  <si>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</si>
  <si>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</si>
  <si>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</si>
  <si>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</si>
  <si>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</si>
  <si>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</si>
  <si>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</si>
  <si>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</si>
  <si>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</si>
  <si>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</si>
  <si>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</si>
  <si>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</si>
  <si>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</si>
  <si>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</si>
  <si>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</si>
  <si>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</si>
  <si>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</si>
  <si>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</si>
  <si>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</si>
  <si>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</si>
  <si>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</si>
  <si>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</si>
  <si>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</si>
  <si>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</si>
  <si>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</si>
  <si>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</si>
  <si>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</si>
  <si>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</si>
  <si>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</si>
  <si>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</si>
  <si>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</si>
  <si>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</si>
  <si>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</si>
  <si>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</si>
  <si>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</si>
  <si>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</si>
  <si>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</si>
  <si>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</si>
  <si>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</si>
  <si>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</si>
  <si>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</si>
  <si>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</si>
  <si>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</si>
  <si>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</si>
  <si>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</si>
  <si>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</si>
  <si>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</si>
  <si>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</si>
  <si>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</si>
  <si>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</si>
  <si>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</si>
  <si>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</si>
  <si>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</si>
  <si>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</si>
  <si>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</si>
  <si>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</si>
  <si>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</si>
  <si>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</si>
  <si>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</si>
  <si>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</si>
  <si>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</si>
  <si>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</si>
  <si>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</si>
  <si>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</si>
  <si>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</si>
  <si>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</si>
  <si>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</si>
  <si>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</si>
  <si>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</si>
  <si>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</si>
  <si>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</si>
  <si>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</si>
  <si>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</si>
  <si>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</si>
  <si>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</si>
  <si>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</si>
  <si>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</si>
  <si>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</si>
  <si>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</si>
  <si>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</si>
  <si>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</si>
  <si>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</si>
  <si>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</si>
  <si>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</si>
  <si>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</si>
  <si>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</si>
  <si>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</si>
  <si>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</si>
  <si>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</si>
  <si>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</si>
  <si>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</si>
  <si>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</si>
  <si>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</si>
  <si>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</si>
  <si>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</si>
  <si>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</si>
  <si>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</si>
  <si>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</si>
  <si>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</si>
  <si>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</si>
  <si>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</si>
  <si>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</si>
  <si>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</si>
  <si>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</si>
  <si>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</si>
  <si>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</si>
  <si>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</si>
  <si>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</si>
  <si>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</si>
  <si>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</si>
  <si>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</si>
  <si>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</si>
  <si>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</si>
  <si>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</si>
  <si>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</si>
  <si>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</si>
  <si>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</si>
  <si>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</si>
  <si>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</si>
  <si>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</si>
  <si>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</si>
  <si>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</si>
  <si>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</si>
  <si>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</si>
  <si>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</si>
  <si>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</si>
  <si>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</si>
  <si>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</si>
  <si>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</si>
  <si>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</si>
  <si>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</si>
  <si>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</si>
  <si>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</si>
  <si>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</si>
  <si>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</si>
  <si>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</si>
  <si>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</si>
  <si>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</si>
  <si>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</si>
  <si>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</si>
  <si>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</si>
  <si>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</si>
  <si>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</si>
  <si>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</si>
  <si>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</si>
  <si>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</si>
  <si>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</si>
  <si>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</si>
  <si>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</si>
  <si>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</si>
  <si>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</si>
  <si>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</si>
  <si>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</si>
  <si>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</si>
  <si>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</si>
  <si>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</si>
  <si>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</si>
  <si>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</si>
  <si>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</si>
  <si>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</si>
  <si>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</si>
  <si>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</si>
  <si>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</si>
  <si>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</si>
  <si>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</si>
  <si>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</si>
  <si>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</si>
  <si>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</si>
  <si>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</si>
  <si>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</si>
  <si>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</si>
  <si>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</si>
  <si>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</si>
  <si>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</si>
  <si>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</si>
  <si>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</si>
  <si>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</si>
  <si>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</si>
  <si>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</si>
  <si>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</si>
  <si>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</si>
  <si>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</si>
  <si>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</si>
  <si>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</si>
  <si>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</si>
  <si>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</si>
  <si>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</si>
  <si>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</si>
  <si>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</si>
  <si>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</si>
  <si>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</si>
  <si>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</si>
  <si>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</si>
  <si>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</si>
  <si>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</si>
  <si>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</si>
  <si>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</si>
  <si>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</si>
  <si>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</si>
  <si>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</si>
  <si>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</si>
  <si>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</si>
  <si>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</si>
  <si>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</si>
  <si>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</si>
  <si>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</si>
  <si>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</si>
  <si>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</si>
  <si>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</si>
  <si>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</si>
  <si>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</si>
  <si>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</si>
  <si>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</si>
  <si>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</si>
  <si>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</si>
  <si>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</si>
  <si>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</si>
  <si>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</si>
  <si>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</si>
  <si>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</si>
  <si>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</si>
  <si>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</si>
  <si>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</si>
  <si>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</si>
  <si>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</si>
  <si>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</si>
  <si>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</si>
  <si>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</si>
  <si>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</si>
  <si>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</si>
  <si>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</si>
  <si>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</si>
  <si>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</si>
  <si>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</si>
  <si>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</si>
  <si>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</si>
  <si>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</si>
  <si>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</si>
  <si>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</si>
  <si>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</si>
  <si>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</si>
  <si>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</si>
  <si>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</si>
  <si>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</si>
  <si>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</si>
  <si>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</si>
  <si>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</si>
  <si>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</si>
  <si>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</si>
  <si>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</si>
  <si>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</si>
  <si>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</si>
  <si>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</si>
  <si>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</si>
  <si>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</si>
  <si>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</si>
  <si>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</si>
  <si>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</si>
  <si>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</si>
  <si>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</si>
  <si>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</si>
  <si>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</si>
  <si>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</si>
  <si>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</si>
  <si>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</si>
  <si>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</si>
  <si>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</si>
  <si>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</si>
  <si>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</si>
  <si>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</si>
  <si>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</si>
  <si>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</si>
  <si>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</si>
  <si>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</si>
  <si>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</si>
  <si>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</si>
  <si>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</si>
  <si>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</si>
  <si>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</si>
  <si>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</si>
  <si>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</si>
  <si>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</si>
  <si>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</si>
  <si>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</si>
  <si>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</si>
  <si>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</si>
  <si>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</si>
  <si>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</si>
  <si>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</si>
  <si>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</si>
  <si>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</si>
  <si>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</si>
  <si>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</si>
  <si>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</si>
  <si>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</si>
  <si>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</si>
  <si>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</si>
  <si>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</si>
  <si>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</si>
  <si>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</si>
  <si>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</si>
  <si>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</si>
  <si>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</si>
  <si>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</si>
  <si>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</si>
  <si>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</si>
  <si>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</si>
  <si>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</si>
  <si>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</si>
  <si>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</si>
  <si>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</si>
  <si>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</si>
  <si>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</si>
  <si>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</si>
  <si>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</si>
  <si>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</si>
  <si>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</si>
  <si>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</si>
  <si>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</si>
  <si>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</si>
  <si>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</si>
  <si>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</si>
  <si>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</si>
  <si>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</si>
  <si>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</si>
  <si>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</si>
  <si>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</si>
  <si>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</si>
  <si>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</si>
  <si>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</si>
  <si>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</si>
  <si>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</si>
  <si>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</si>
  <si>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</si>
  <si>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</si>
  <si>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</si>
  <si>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</si>
  <si>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</si>
  <si>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</si>
  <si>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</si>
  <si>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</si>
  <si>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</si>
  <si>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</si>
  <si>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</si>
  <si>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</si>
  <si>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</si>
  <si>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</si>
  <si>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</si>
  <si>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</si>
  <si>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</si>
  <si>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</si>
  <si>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</si>
  <si>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</si>
  <si>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</si>
  <si>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</si>
  <si>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</si>
  <si>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</si>
  <si>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</si>
  <si>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</si>
  <si>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</si>
  <si>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</si>
  <si>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</si>
  <si>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</si>
  <si>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</si>
  <si>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</si>
  <si>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</si>
  <si>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</si>
  <si>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</si>
  <si>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</si>
  <si>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</si>
  <si>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</si>
  <si>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</si>
  <si>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</si>
  <si>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</si>
  <si>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</si>
  <si>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</si>
  <si>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</si>
  <si>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</si>
  <si>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</si>
  <si>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</si>
  <si>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</si>
  <si>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</si>
  <si>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</si>
  <si>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</si>
  <si>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</si>
  <si>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</si>
  <si>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</si>
  <si>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</si>
  <si>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</si>
  <si>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</si>
  <si>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</si>
  <si>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</si>
  <si>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</si>
  <si>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</si>
  <si>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</si>
  <si>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</si>
  <si>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</si>
  <si>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</si>
  <si>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</si>
  <si>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</si>
  <si>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</si>
  <si>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</si>
  <si>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</si>
  <si>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</si>
  <si>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</si>
  <si>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</si>
  <si>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</si>
  <si>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</si>
  <si>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</si>
  <si>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</si>
  <si>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</si>
  <si>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</si>
  <si>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</si>
  <si>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</si>
  <si>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</si>
  <si>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</si>
  <si>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</si>
  <si>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</si>
  <si>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</si>
  <si>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</si>
  <si>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</si>
  <si>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</si>
  <si>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</si>
  <si>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</si>
  <si>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</si>
  <si>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</si>
  <si>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</si>
  <si>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</si>
  <si>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</si>
  <si>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</si>
  <si>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</si>
  <si>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</si>
  <si>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</si>
  <si>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</si>
  <si>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</si>
  <si>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</si>
  <si>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</si>
  <si>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</si>
  <si>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</si>
  <si>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</si>
  <si>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</si>
  <si>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</si>
  <si>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</si>
  <si>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</si>
  <si>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</si>
  <si>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</si>
  <si>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</si>
  <si>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</si>
  <si>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</si>
  <si>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</si>
  <si>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</si>
  <si>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</si>
  <si>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</si>
  <si>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</si>
  <si>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</si>
  <si>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</si>
  <si>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</si>
  <si>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</si>
  <si>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</si>
  <si>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</si>
  <si>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</si>
  <si>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</si>
  <si>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</si>
  <si>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</si>
  <si>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</si>
  <si>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</si>
  <si>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</si>
  <si>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</si>
  <si>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</si>
  <si>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</si>
  <si>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</si>
  <si>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</si>
  <si>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</si>
  <si>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</si>
  <si>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</si>
  <si>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</si>
  <si>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</si>
  <si>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</si>
  <si>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</si>
  <si>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</si>
  <si>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</si>
  <si>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</si>
  <si>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</si>
  <si>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</si>
  <si>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</si>
  <si>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</si>
  <si>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</si>
  <si>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</si>
  <si>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</si>
  <si>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</si>
  <si>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</si>
  <si>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</si>
  <si>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</si>
  <si>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</si>
  <si>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</si>
  <si>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</si>
  <si>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</si>
  <si>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</si>
  <si>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</si>
  <si>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</si>
  <si>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</si>
  <si>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</si>
  <si>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</si>
  <si>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</si>
  <si>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</si>
  <si>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</si>
  <si>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</si>
  <si>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</si>
  <si>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</si>
  <si>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</si>
  <si>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</si>
  <si>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</si>
  <si>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</si>
  <si>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</si>
  <si>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</si>
  <si>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</si>
  <si>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</si>
  <si>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</si>
  <si>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</si>
  <si>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</si>
  <si>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</si>
  <si>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</si>
  <si>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</si>
  <si>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</si>
  <si>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</si>
  <si>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</si>
  <si>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</si>
  <si>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</si>
  <si>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</si>
  <si>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</si>
  <si>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</si>
  <si>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</si>
  <si>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</si>
  <si>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</si>
  <si>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</si>
  <si>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</si>
  <si>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</si>
  <si>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</si>
  <si>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</si>
  <si>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</si>
  <si>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</si>
  <si>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</si>
  <si>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</si>
  <si>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</si>
  <si>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</si>
  <si>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</si>
  <si>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</si>
  <si>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</si>
  <si>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</si>
  <si>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</si>
  <si>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</si>
  <si>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</si>
  <si>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</si>
  <si>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</si>
  <si>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</si>
  <si>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</si>
  <si>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</si>
  <si>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</si>
  <si>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</si>
  <si>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</si>
  <si>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</si>
  <si>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</si>
  <si>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</si>
  <si>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</si>
  <si>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</si>
  <si>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</si>
  <si>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</si>
  <si>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</si>
  <si>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</si>
  <si>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</si>
  <si>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</si>
  <si>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</si>
  <si>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</si>
  <si>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</si>
  <si>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</si>
  <si>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</si>
  <si>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</si>
  <si>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</si>
  <si>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</si>
  <si>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</si>
  <si>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</si>
  <si>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</si>
  <si>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</si>
  <si>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</si>
  <si>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</si>
  <si>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</si>
  <si>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</si>
  <si>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</si>
  <si>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</si>
  <si>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</si>
  <si>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</si>
  <si>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</si>
  <si>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</si>
  <si>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</si>
  <si>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</si>
  <si>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</si>
  <si>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</si>
  <si>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</si>
  <si>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</si>
  <si>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</si>
  <si>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</si>
  <si>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</si>
  <si>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</si>
  <si>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</si>
  <si>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</si>
  <si>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</si>
  <si>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</si>
  <si>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</si>
  <si>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</si>
  <si>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</si>
  <si>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</si>
  <si>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</si>
  <si>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</si>
  <si>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</si>
  <si>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</si>
  <si>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</si>
  <si>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</si>
  <si>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</si>
  <si>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</si>
  <si>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</si>
  <si>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</si>
  <si>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</si>
  <si>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</si>
  <si>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</si>
  <si>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</si>
  <si>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</si>
  <si>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</si>
  <si>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</si>
  <si>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</si>
  <si>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</si>
  <si>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</si>
  <si>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</si>
  <si>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</si>
  <si>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</si>
  <si>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</si>
  <si>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</si>
  <si>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</si>
  <si>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</si>
  <si>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</si>
  <si>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</si>
  <si>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</si>
  <si>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</si>
  <si>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</si>
  <si>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</si>
  <si>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</si>
  <si>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</si>
  <si>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</si>
  <si>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</si>
  <si>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</si>
  <si>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</si>
  <si>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</si>
  <si>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</si>
  <si>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</si>
  <si>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</si>
  <si>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</si>
  <si>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</si>
  <si>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</si>
  <si>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</si>
  <si>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</si>
  <si>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</si>
  <si>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</si>
  <si>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</si>
  <si>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</si>
  <si>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</si>
  <si>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</si>
  <si>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</si>
  <si>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</si>
  <si>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</si>
  <si>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</si>
  <si>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</si>
  <si>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</si>
  <si>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</si>
  <si>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</si>
  <si>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</si>
  <si>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</si>
  <si>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</si>
  <si>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</si>
  <si>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</si>
  <si>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</si>
  <si>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</si>
  <si>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</si>
  <si>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</si>
  <si>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</si>
  <si>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</si>
  <si>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</si>
  <si>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</si>
  <si>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</si>
  <si>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</si>
  <si>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</si>
  <si>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</si>
  <si>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</si>
  <si>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</si>
  <si>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</si>
  <si>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</si>
  <si>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</si>
  <si>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</si>
  <si>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</si>
  <si>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</si>
  <si>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</si>
  <si>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</si>
  <si>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</si>
  <si>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</si>
  <si>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</si>
  <si>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</si>
  <si>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</si>
  <si>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</si>
  <si>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</si>
  <si>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</si>
  <si>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</si>
  <si>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</si>
  <si>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</si>
  <si>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</si>
  <si>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</si>
  <si>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</si>
  <si>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</si>
  <si>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</si>
  <si>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</si>
  <si>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</si>
  <si>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</si>
  <si>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</si>
  <si>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</si>
  <si>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</si>
  <si>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</si>
  <si>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</si>
  <si>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</si>
  <si>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</si>
  <si>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</si>
  <si>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</si>
  <si>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</si>
  <si>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</si>
  <si>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</si>
  <si>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</si>
  <si>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</si>
  <si>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</si>
  <si>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</si>
  <si>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</si>
  <si>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</si>
  <si>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</si>
  <si>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</si>
  <si>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</si>
  <si>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</si>
  <si>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</si>
  <si>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</si>
  <si>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</si>
  <si>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</si>
  <si>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</si>
  <si>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</si>
  <si>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</si>
  <si>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</si>
  <si>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</si>
  <si>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</si>
  <si>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</si>
  <si>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</si>
  <si>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</si>
  <si>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</si>
  <si>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</si>
  <si>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</si>
  <si>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</si>
  <si>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</si>
  <si>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</si>
  <si>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</si>
  <si>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</si>
  <si>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</si>
  <si>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</si>
  <si>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</si>
  <si>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</si>
  <si>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</si>
  <si>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</si>
  <si>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</si>
  <si>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</si>
  <si>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</si>
  <si>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</si>
  <si>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</si>
  <si>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</si>
  <si>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</si>
  <si>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</si>
  <si>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</si>
  <si>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</si>
  <si>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</si>
  <si>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</si>
  <si>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</si>
  <si>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</si>
  <si>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</si>
  <si>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</si>
  <si>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</si>
  <si>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</si>
  <si>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</si>
  <si>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</si>
  <si>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</si>
  <si>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</si>
  <si>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</si>
  <si>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</si>
  <si>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</si>
  <si>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</si>
  <si>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</si>
  <si>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</si>
  <si>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</si>
  <si>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</si>
  <si>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</si>
  <si>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</si>
  <si>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</si>
  <si>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</si>
  <si>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</si>
  <si>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</si>
  <si>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</si>
  <si>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</si>
  <si>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</si>
  <si>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</si>
  <si>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</si>
  <si>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</si>
  <si>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</si>
  <si>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</si>
  <si>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</si>
  <si>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</si>
  <si>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</si>
  <si>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</si>
  <si>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</si>
  <si>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</si>
  <si>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</si>
  <si>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</si>
  <si>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</si>
  <si>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</si>
  <si>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</si>
  <si>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</si>
  <si>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</si>
  <si>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</si>
  <si>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</si>
  <si>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</si>
  <si>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</si>
  <si>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</si>
  <si>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</si>
  <si>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</si>
  <si>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</si>
  <si>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</si>
  <si>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</si>
  <si>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</si>
  <si>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</si>
  <si>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</si>
  <si>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</si>
  <si>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</si>
  <si>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</si>
  <si>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</si>
  <si>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</si>
  <si>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</si>
  <si>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</si>
  <si>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</si>
  <si>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</si>
  <si>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</si>
  <si>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</si>
  <si>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</si>
  <si>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</si>
  <si>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</si>
  <si>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</si>
  <si>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</si>
  <si>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</si>
  <si>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</si>
  <si>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</si>
  <si>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</si>
  <si>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</si>
  <si>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</si>
  <si>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</si>
  <si>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</si>
  <si>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</si>
  <si>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</si>
  <si>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</si>
  <si>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</si>
  <si>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</si>
  <si>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</si>
  <si>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</si>
  <si>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</si>
  <si>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</si>
  <si>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</si>
  <si>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</si>
  <si>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</si>
  <si>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</si>
  <si>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</si>
  <si>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</si>
  <si>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</si>
  <si>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</si>
  <si>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</si>
  <si>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</si>
  <si>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</si>
  <si>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</si>
  <si>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</si>
  <si>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</si>
  <si>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</si>
  <si>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</si>
  <si>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</si>
  <si>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</si>
  <si>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</si>
  <si>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</si>
  <si>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</si>
  <si>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</si>
  <si>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</si>
  <si>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</si>
  <si>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</si>
  <si>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</si>
  <si>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</si>
  <si>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</si>
  <si>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</si>
  <si>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</si>
  <si>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</si>
  <si>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</si>
  <si>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</si>
  <si>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</si>
  <si>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</si>
  <si>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</si>
  <si>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</si>
  <si>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</si>
  <si>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</si>
  <si>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</si>
  <si>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</si>
  <si>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</si>
  <si>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</si>
  <si>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</si>
  <si>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</si>
  <si>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</si>
  <si>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</si>
  <si>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</si>
  <si>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</si>
  <si>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</si>
  <si>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</si>
  <si>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</si>
  <si>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</si>
  <si>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</si>
  <si>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</si>
  <si>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</si>
  <si>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</si>
  <si>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</si>
  <si>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</si>
  <si>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</si>
  <si>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</si>
  <si>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</si>
  <si>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</si>
  <si>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</si>
  <si>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</si>
  <si>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</si>
  <si>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</si>
  <si>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</si>
  <si>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</si>
  <si>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</si>
  <si>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</si>
  <si>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</si>
  <si>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</si>
  <si>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</si>
  <si>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</si>
  <si>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</si>
  <si>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</si>
  <si>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</si>
  <si>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</si>
  <si>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</si>
  <si>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</si>
  <si>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</si>
  <si>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</si>
  <si>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</si>
  <si>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</si>
  <si>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</si>
  <si>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</si>
  <si>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</si>
  <si>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</si>
  <si>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</si>
  <si>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</si>
  <si>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</si>
  <si>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</si>
  <si>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</si>
  <si>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</si>
  <si>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</si>
  <si>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</si>
  <si>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</si>
  <si>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</si>
  <si>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</si>
  <si>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</si>
  <si>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</si>
  <si>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</si>
  <si>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</si>
  <si>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</si>
  <si>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</si>
  <si>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</si>
  <si>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</si>
  <si>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</si>
  <si>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</si>
  <si>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</si>
  <si>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</si>
  <si>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</si>
  <si>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</si>
  <si>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</si>
  <si>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</si>
  <si>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</si>
  <si>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</si>
  <si>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</si>
  <si>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</si>
  <si>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</si>
  <si>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</si>
  <si>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</si>
  <si>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</si>
  <si>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</si>
  <si>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</si>
  <si>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</si>
  <si>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</si>
  <si>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</si>
  <si>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</si>
  <si>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</si>
  <si>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</si>
  <si>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</si>
  <si>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</si>
  <si>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</si>
  <si>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</si>
  <si>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</si>
  <si>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</si>
  <si>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</si>
  <si>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</si>
  <si>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</si>
  <si>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</si>
  <si>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</si>
  <si>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</si>
  <si>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</si>
  <si>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</si>
  <si>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</si>
  <si>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</si>
  <si>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</si>
  <si>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</si>
  <si>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</si>
  <si>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</si>
  <si>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</si>
  <si>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</si>
  <si>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</si>
  <si>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</si>
  <si>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</si>
  <si>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</si>
  <si>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</si>
  <si>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</si>
  <si>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</si>
  <si>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</si>
  <si>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</si>
  <si>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</si>
  <si>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</si>
  <si>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</si>
  <si>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</si>
  <si>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</si>
  <si>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</si>
  <si>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</si>
  <si>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</si>
  <si>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</si>
  <si>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</si>
  <si>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</si>
  <si>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</si>
  <si>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</si>
  <si>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</si>
  <si>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</si>
  <si>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</si>
  <si>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</si>
  <si>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</si>
  <si>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</si>
  <si>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</si>
  <si>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</si>
  <si>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</si>
  <si>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</si>
  <si>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</si>
  <si>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</si>
  <si>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</si>
  <si>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</si>
  <si>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</si>
  <si>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</si>
  <si>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</si>
  <si>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</si>
  <si>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</si>
  <si>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</si>
  <si>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</si>
  <si>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</si>
  <si>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</si>
  <si>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</si>
  <si>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</si>
  <si>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</si>
  <si>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</si>
  <si>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</si>
  <si>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</si>
  <si>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</si>
  <si>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</si>
  <si>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</si>
  <si>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</si>
  <si>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</si>
  <si>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</si>
  <si>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</si>
  <si>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</si>
  <si>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</si>
  <si>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</si>
  <si>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</si>
  <si>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</si>
  <si>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</si>
  <si>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</si>
  <si>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</si>
  <si>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</si>
  <si>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</si>
  <si>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</si>
  <si>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</si>
  <si>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</si>
  <si>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</si>
  <si>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</si>
  <si>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</si>
  <si>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</si>
  <si>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</si>
  <si>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</si>
  <si>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</si>
  <si>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</si>
  <si>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</si>
  <si>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</si>
  <si>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</si>
  <si>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</si>
  <si>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</si>
  <si>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</si>
  <si>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</si>
  <si>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</si>
  <si>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</si>
  <si>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</si>
  <si>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</si>
  <si>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</si>
  <si>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</si>
  <si>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</si>
  <si>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</si>
  <si>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</si>
  <si>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</si>
  <si>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</si>
  <si>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</si>
  <si>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</si>
  <si>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</si>
  <si>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</si>
  <si>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</si>
  <si>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</si>
  <si>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</si>
  <si>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</si>
  <si>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</si>
  <si>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</si>
  <si>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</si>
  <si>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</si>
  <si>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</si>
  <si>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</si>
  <si>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</si>
  <si>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</si>
  <si>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</si>
  <si>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</si>
  <si>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</si>
  <si>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</si>
  <si>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</si>
  <si>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</si>
  <si>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</si>
  <si>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</si>
  <si>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</si>
  <si>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</si>
  <si>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</si>
  <si>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</si>
  <si>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</si>
  <si>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</si>
  <si>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</si>
  <si>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</si>
  <si>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</si>
  <si>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</si>
  <si>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</si>
  <si>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</si>
  <si>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</si>
  <si>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</si>
  <si>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</si>
  <si>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</si>
  <si>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</si>
  <si>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</si>
  <si>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</si>
  <si>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</si>
  <si>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</si>
  <si>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</si>
  <si>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</si>
  <si>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</si>
  <si>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</si>
  <si>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</si>
  <si>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</si>
  <si>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</si>
  <si>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</si>
  <si>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</si>
  <si>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</si>
  <si>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</si>
  <si>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</si>
  <si>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</si>
  <si>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</si>
  <si>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</si>
  <si>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</si>
  <si>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</si>
  <si>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</si>
  <si>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</si>
  <si>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</si>
  <si>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</si>
  <si>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</si>
  <si>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</si>
  <si>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</si>
  <si>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</si>
  <si>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</si>
  <si>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</si>
  <si>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</si>
  <si>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</si>
  <si>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</si>
  <si>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</si>
  <si>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</si>
  <si>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</si>
  <si>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</si>
  <si>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</si>
  <si>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</si>
  <si>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</si>
  <si>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</si>
  <si>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</si>
  <si>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</si>
  <si>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</si>
  <si>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</si>
  <si>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</si>
  <si>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</si>
  <si>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</si>
  <si>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</si>
  <si>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</si>
  <si>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</si>
  <si>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</si>
  <si>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</si>
  <si>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</si>
  <si>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</si>
  <si>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</si>
  <si>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</si>
  <si>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</si>
  <si>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</si>
  <si>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</si>
  <si>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</si>
  <si>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</si>
  <si>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</si>
  <si>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</si>
  <si>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</si>
  <si>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</si>
  <si>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</si>
  <si>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</si>
  <si>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</si>
  <si>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</si>
  <si>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</si>
  <si>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</si>
  <si>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</si>
  <si>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</si>
  <si>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</si>
  <si>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</si>
  <si>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</si>
  <si>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</si>
  <si>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</si>
  <si>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</si>
  <si>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</si>
  <si>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</si>
  <si>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</si>
  <si>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</si>
  <si>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</si>
  <si>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</si>
  <si>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</si>
  <si>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</si>
  <si>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</si>
  <si>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</si>
  <si>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</si>
  <si>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</si>
  <si>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</si>
  <si>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</si>
  <si>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</si>
  <si>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</si>
  <si>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</si>
  <si>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</si>
  <si>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</si>
  <si>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</si>
  <si>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</si>
  <si>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</si>
  <si>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</si>
  <si>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</si>
  <si>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</si>
  <si>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</si>
  <si>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</si>
  <si>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</si>
  <si>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</si>
  <si>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</si>
  <si>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</si>
  <si>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</si>
  <si>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</si>
  <si>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</si>
  <si>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</si>
  <si>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</si>
  <si>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</si>
  <si>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</si>
  <si>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</si>
  <si>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</si>
  <si>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</si>
  <si>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</si>
  <si>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</si>
  <si>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</si>
  <si>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</si>
  <si>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</si>
  <si>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</si>
  <si>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</si>
  <si>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</si>
  <si>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</si>
  <si>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</si>
  <si>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</si>
  <si>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</si>
  <si>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</si>
  <si>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</si>
  <si>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</si>
  <si>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</si>
  <si>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</si>
  <si>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</si>
  <si>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</si>
  <si>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</si>
  <si>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</si>
  <si>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</si>
  <si>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</si>
  <si>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</si>
  <si>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</si>
  <si>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</si>
  <si>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</si>
  <si>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</si>
  <si>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</si>
  <si>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</si>
  <si>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</si>
  <si>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</si>
  <si>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</si>
  <si>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</si>
  <si>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</si>
  <si>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</si>
  <si>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</si>
  <si>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</si>
  <si>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</si>
  <si>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</si>
  <si>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</si>
  <si>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</si>
  <si>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</si>
  <si>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</si>
  <si>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</si>
  <si>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</si>
  <si>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</si>
  <si>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</si>
  <si>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</si>
  <si>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</si>
  <si>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</si>
  <si>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</si>
  <si>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</si>
  <si>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</si>
  <si>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</si>
  <si>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</si>
  <si>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</si>
  <si>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</si>
  <si>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</si>
  <si>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</si>
  <si>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</si>
  <si>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</si>
  <si>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</si>
  <si>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</si>
  <si>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</si>
  <si>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</si>
  <si>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</si>
  <si>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</si>
  <si>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</si>
  <si>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</si>
  <si>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</si>
  <si>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</si>
  <si>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</si>
  <si>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</si>
  <si>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</si>
  <si>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</si>
  <si>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</si>
  <si>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</si>
  <si>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</si>
  <si>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</si>
  <si>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</si>
  <si>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</si>
  <si>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</si>
  <si>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</si>
  <si>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</si>
  <si>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</si>
  <si>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</si>
  <si>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</si>
  <si>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</si>
  <si>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</si>
  <si>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</si>
  <si>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</si>
  <si>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</si>
  <si>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</si>
  <si>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</si>
  <si>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</si>
  <si>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</si>
  <si>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</si>
  <si>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</si>
  <si>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</si>
  <si>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</si>
  <si>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</si>
  <si>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</si>
  <si>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</si>
  <si>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</si>
  <si>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</si>
  <si>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</si>
  <si>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</si>
  <si>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</si>
  <si>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</si>
  <si>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</si>
  <si>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</si>
  <si>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</si>
  <si>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</si>
  <si>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</si>
  <si>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</si>
  <si>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</si>
  <si>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</si>
  <si>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</si>
  <si>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</si>
  <si>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</si>
  <si>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</si>
  <si>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</si>
  <si>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</si>
  <si>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</si>
  <si>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</si>
  <si>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</si>
  <si>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</si>
  <si>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</si>
  <si>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</si>
  <si>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</si>
  <si>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</si>
  <si>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</si>
  <si>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</si>
  <si>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</si>
  <si>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</si>
  <si>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</si>
  <si>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</si>
  <si>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</si>
  <si>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</si>
  <si>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</si>
  <si>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</si>
  <si>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</si>
  <si>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</si>
  <si>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</si>
  <si>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</si>
  <si>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</si>
  <si>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</si>
  <si>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</si>
  <si>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</si>
  <si>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</si>
  <si>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</si>
  <si>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</si>
  <si>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</si>
  <si>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</si>
  <si>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</si>
  <si>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</si>
  <si>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</si>
  <si>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</si>
  <si>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</si>
  <si>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</si>
  <si>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</si>
  <si>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</si>
  <si>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</si>
  <si>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</si>
  <si>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</si>
  <si>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</si>
  <si>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</si>
  <si>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</si>
  <si>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</si>
  <si>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</si>
  <si>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</si>
  <si>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</si>
  <si>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</si>
  <si>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</si>
  <si>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</si>
  <si>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</si>
  <si>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</si>
  <si>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</si>
  <si>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</si>
  <si>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</si>
  <si>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</si>
  <si>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</si>
  <si>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</si>
  <si>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</si>
  <si>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</si>
  <si>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</si>
  <si>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</si>
  <si>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</si>
  <si>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</si>
  <si>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</si>
  <si>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</si>
  <si>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</si>
  <si>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</si>
  <si>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</si>
  <si>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</si>
  <si>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</si>
  <si>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</si>
  <si>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</si>
  <si>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</si>
  <si>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</si>
  <si>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</si>
  <si>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</si>
  <si>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</si>
  <si>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</si>
  <si>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</si>
  <si>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</si>
  <si>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</si>
  <si>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</si>
  <si>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</si>
  <si>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</si>
  <si>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</si>
  <si>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</si>
  <si>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</si>
  <si>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</si>
  <si>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</si>
  <si>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</si>
  <si>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</si>
  <si>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</si>
  <si>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</si>
  <si>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</si>
  <si>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</si>
  <si>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</si>
  <si>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</si>
  <si>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</si>
  <si>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</si>
  <si>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</si>
  <si>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</si>
  <si>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</si>
  <si>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</si>
  <si>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</si>
  <si>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</si>
  <si>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</si>
  <si>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</si>
  <si>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</si>
  <si>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</si>
  <si>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</si>
  <si>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</si>
  <si>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</si>
  <si>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</si>
  <si>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</si>
  <si>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</si>
  <si>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</si>
  <si>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</si>
  <si>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</si>
  <si>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</si>
  <si>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</si>
  <si>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</si>
  <si>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</si>
  <si>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</si>
  <si>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</si>
  <si>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</si>
  <si>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</si>
  <si>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</si>
  <si>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</si>
  <si>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</si>
  <si>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</si>
  <si>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</si>
  <si>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</si>
  <si>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</si>
  <si>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</si>
  <si>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</si>
  <si>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</si>
  <si>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</si>
  <si>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</si>
  <si>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</si>
  <si>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</si>
  <si>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</si>
  <si>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</si>
  <si>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</si>
  <si>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</si>
  <si>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</si>
  <si>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</si>
  <si>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</si>
  <si>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</si>
  <si>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</si>
  <si>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</si>
  <si>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</si>
  <si>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</si>
  <si>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</si>
  <si>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</si>
  <si>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</si>
  <si>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</si>
  <si>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</si>
  <si>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</si>
  <si>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</si>
  <si>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</si>
  <si>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</si>
  <si>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</si>
  <si>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</si>
  <si>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</si>
  <si>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</si>
  <si>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</si>
  <si>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</si>
  <si>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</si>
  <si>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</si>
  <si>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</si>
  <si>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</si>
  <si>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</si>
  <si>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</si>
  <si>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</si>
  <si>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</si>
  <si>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</si>
  <si>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</si>
  <si>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</si>
  <si>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</si>
  <si>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</si>
  <si>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</si>
  <si>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</si>
  <si>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</si>
  <si>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</si>
  <si>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</si>
  <si>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</si>
  <si>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</si>
  <si>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</si>
  <si>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</si>
  <si>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</si>
  <si>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</si>
  <si>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</si>
  <si>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</si>
  <si>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</si>
  <si>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</si>
  <si>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</si>
  <si>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</si>
  <si>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</si>
  <si>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</si>
  <si>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</si>
  <si>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</si>
  <si>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</si>
  <si>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</si>
  <si>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</si>
  <si>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</si>
  <si>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</si>
  <si>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</si>
  <si>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</si>
  <si>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</si>
  <si>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</si>
  <si>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</si>
  <si>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</si>
  <si>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</si>
  <si>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</si>
  <si>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</si>
  <si>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</si>
  <si>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</si>
  <si>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</si>
  <si>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</si>
  <si>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</si>
  <si>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</si>
  <si>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</si>
  <si>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</si>
  <si>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</si>
  <si>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</si>
  <si>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</si>
  <si>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</si>
  <si>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</si>
  <si>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</si>
  <si>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</si>
  <si>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</si>
  <si>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</si>
  <si>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</si>
  <si>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</si>
  <si>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</si>
  <si>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</si>
  <si>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</si>
  <si>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</si>
  <si>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</si>
  <si>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</si>
  <si>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</si>
  <si>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</si>
  <si>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</si>
  <si>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</si>
  <si>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</si>
  <si>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</si>
  <si>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</si>
  <si>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</si>
  <si>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</si>
  <si>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</si>
  <si>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</si>
  <si>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</si>
  <si>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</si>
  <si>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</si>
  <si>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</si>
  <si>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</si>
  <si>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</si>
  <si>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</si>
  <si>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</si>
  <si>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</si>
  <si>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</si>
  <si>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</si>
  <si>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</si>
  <si>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</si>
  <si>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</si>
  <si>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</si>
  <si>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</si>
  <si>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</si>
  <si>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</si>
  <si>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</si>
  <si>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</si>
  <si>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</si>
  <si>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</si>
  <si>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</si>
  <si>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</si>
  <si>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</si>
  <si>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</si>
  <si>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</si>
  <si>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</si>
  <si>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</si>
  <si>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</si>
  <si>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</si>
  <si>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</si>
  <si>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</si>
  <si>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</si>
  <si>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</si>
  <si>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</si>
  <si>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</si>
  <si>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</si>
  <si>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</si>
  <si>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</si>
  <si>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</si>
  <si>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</si>
  <si>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</si>
  <si>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</si>
  <si>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</si>
  <si>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</si>
  <si>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</si>
  <si>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</si>
  <si>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</si>
  <si>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</si>
  <si>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</si>
  <si>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</si>
  <si>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</si>
  <si>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</si>
  <si>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</si>
  <si>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</si>
  <si>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</si>
  <si>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</si>
  <si>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</si>
  <si>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</si>
  <si>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</si>
  <si>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</si>
  <si>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</si>
  <si>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</si>
  <si>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</si>
  <si>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</si>
  <si>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</si>
  <si>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</si>
  <si>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</si>
  <si>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</si>
  <si>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</si>
  <si>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</si>
  <si>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</si>
  <si>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</si>
  <si>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</si>
  <si>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</si>
  <si>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</si>
  <si>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</si>
  <si>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</si>
  <si>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</si>
  <si>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</si>
  <si>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</si>
  <si>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</si>
  <si>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</si>
  <si>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</si>
  <si>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</si>
  <si>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</si>
  <si>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</si>
  <si>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</si>
  <si>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</si>
  <si>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</si>
  <si>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</si>
  <si>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</si>
  <si>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</si>
  <si>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</si>
  <si>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</si>
  <si>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</si>
  <si>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</si>
  <si>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</si>
  <si>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</si>
  <si>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</si>
  <si>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</si>
  <si>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</si>
  <si>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</si>
  <si>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</si>
  <si>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</si>
  <si>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</si>
  <si>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</si>
  <si>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</si>
  <si>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</si>
  <si>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</si>
  <si>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</si>
  <si>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</si>
  <si>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</si>
  <si>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</si>
  <si>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</si>
  <si>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</si>
  <si>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</si>
  <si>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</si>
  <si>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</si>
  <si>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</si>
  <si>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</si>
  <si>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</si>
  <si>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</si>
  <si>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</si>
  <si>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</si>
  <si>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</si>
  <si>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</si>
  <si>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</si>
  <si>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</si>
  <si>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</si>
  <si>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</si>
  <si>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</si>
  <si>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</si>
  <si>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</si>
  <si>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</si>
  <si>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</si>
  <si>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</si>
  <si>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</si>
  <si>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</si>
  <si>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</si>
  <si>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</si>
  <si>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</si>
  <si>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</si>
  <si>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</si>
  <si>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</si>
  <si>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</si>
  <si>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</si>
  <si>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</si>
  <si>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</si>
  <si>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</si>
  <si>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</si>
  <si>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</si>
  <si>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</si>
  <si>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</si>
  <si>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</si>
  <si>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</si>
  <si>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</si>
  <si>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</si>
  <si>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</si>
  <si>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</si>
  <si>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</si>
  <si>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</si>
  <si>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</si>
  <si>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</si>
  <si>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</si>
  <si>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</si>
  <si>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</si>
  <si>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</si>
  <si>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</si>
  <si>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</si>
  <si>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</si>
  <si>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</si>
  <si>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</si>
  <si>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</si>
  <si>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</si>
  <si>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</si>
  <si>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</si>
  <si>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</si>
  <si>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</si>
  <si>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</si>
  <si>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</si>
  <si>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</si>
  <si>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</si>
  <si>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</si>
  <si>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</si>
  <si>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</si>
  <si>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</si>
  <si>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</si>
  <si>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</si>
  <si>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</si>
  <si>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</si>
  <si>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</si>
  <si>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</si>
  <si>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</si>
  <si>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</si>
  <si>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</si>
  <si>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</si>
  <si>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</si>
  <si>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</si>
  <si>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</si>
  <si>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</si>
  <si>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</si>
  <si>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</si>
  <si>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</si>
  <si>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</si>
  <si>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</si>
  <si>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</si>
  <si>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</si>
  <si>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</si>
  <si>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</si>
  <si>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</si>
  <si>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</si>
  <si>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</si>
  <si>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</si>
  <si>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</si>
  <si>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</si>
  <si>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</si>
  <si>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</si>
  <si>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</si>
  <si>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</si>
  <si>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</si>
  <si>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</si>
  <si>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</si>
  <si>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</si>
  <si>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</si>
  <si>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</si>
  <si>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</si>
  <si>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</si>
  <si>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</si>
  <si>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</si>
  <si>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</si>
  <si>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</si>
  <si>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</si>
  <si>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</si>
  <si>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</si>
  <si>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</si>
  <si>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</si>
  <si>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</si>
  <si>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</si>
  <si>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</si>
  <si>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</si>
  <si>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</si>
  <si>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</si>
  <si>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</si>
  <si>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</si>
  <si>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</si>
  <si>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</si>
  <si>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</si>
  <si>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</si>
  <si>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</si>
  <si>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</si>
  <si>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</si>
  <si>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</si>
  <si>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</si>
  <si>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</si>
  <si>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</si>
  <si>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</si>
  <si>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</si>
  <si>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</si>
  <si>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</si>
  <si>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</si>
  <si>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</si>
  <si>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</si>
  <si>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</si>
  <si>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</si>
  <si>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</si>
  <si>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</si>
  <si>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</si>
  <si>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</si>
  <si>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</si>
  <si>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</si>
  <si>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</si>
  <si>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</si>
  <si>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</si>
  <si>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</si>
  <si>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</si>
  <si>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</si>
  <si>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</si>
  <si>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</si>
  <si>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</si>
  <si>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</si>
  <si>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</si>
  <si>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</si>
  <si>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</si>
  <si>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</si>
  <si>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</si>
  <si>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</si>
  <si>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</si>
  <si>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</si>
  <si>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</si>
  <si>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</si>
  <si>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</si>
  <si>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</si>
  <si>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</si>
  <si>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</si>
  <si>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</si>
  <si>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</si>
  <si>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</si>
  <si>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</si>
  <si>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</si>
  <si>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</si>
  <si>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</si>
  <si>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</si>
  <si>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</si>
  <si>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</si>
  <si>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</si>
  <si>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</si>
  <si>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</si>
  <si>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</si>
  <si>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</si>
  <si>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</si>
  <si>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</si>
  <si>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</si>
  <si>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</si>
  <si>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</si>
  <si>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</si>
  <si>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</si>
  <si>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</si>
  <si>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</si>
  <si>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</si>
  <si>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</si>
  <si>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</si>
  <si>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</si>
  <si>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</si>
  <si>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</si>
  <si>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</si>
  <si>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</si>
  <si>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</si>
  <si>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</si>
  <si>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</si>
  <si>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</si>
  <si>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</si>
  <si>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</si>
  <si>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</si>
  <si>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</si>
  <si>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</si>
  <si>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</si>
  <si>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</si>
  <si>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</si>
  <si>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</si>
  <si>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</si>
  <si>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</si>
  <si>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</si>
  <si>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</si>
  <si>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</si>
  <si>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</si>
  <si>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</si>
  <si>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</si>
  <si>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</si>
  <si>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</si>
  <si>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</si>
  <si>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</si>
  <si>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</si>
  <si>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</si>
  <si>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</si>
  <si>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</si>
  <si>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</si>
  <si>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</si>
  <si>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</si>
  <si>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</si>
  <si>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</si>
  <si>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</si>
  <si>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</si>
  <si>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</si>
  <si>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</si>
  <si>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</si>
  <si>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</si>
  <si>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</si>
  <si>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</si>
  <si>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</si>
  <si>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</si>
  <si>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</si>
  <si>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</si>
  <si>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</si>
  <si>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</si>
  <si>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</si>
  <si>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</si>
  <si>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</si>
  <si>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</si>
  <si>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</si>
  <si>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</si>
  <si>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</si>
  <si>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</si>
  <si>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</si>
  <si>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</si>
  <si>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</si>
  <si>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</si>
  <si>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</si>
  <si>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</si>
  <si>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</si>
  <si>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</si>
  <si>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</si>
  <si>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</si>
  <si>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</si>
  <si>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</si>
  <si>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</si>
  <si>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</si>
  <si>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</si>
  <si>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</si>
  <si>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</si>
  <si>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</si>
  <si>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</si>
  <si>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</si>
  <si>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</si>
  <si>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</si>
  <si>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</si>
  <si>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</si>
  <si>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</si>
  <si>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</si>
  <si>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</si>
  <si>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</si>
  <si>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</si>
  <si>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</si>
  <si>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</si>
  <si>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</si>
  <si>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</si>
  <si>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</si>
  <si>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</si>
  <si>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</si>
  <si>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</si>
  <si>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</si>
  <si>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</si>
  <si>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</si>
  <si>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</si>
  <si>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</si>
  <si>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</si>
  <si>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</si>
  <si>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</si>
  <si>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</si>
  <si>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</si>
  <si>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</si>
  <si>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</si>
  <si>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</si>
  <si>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</si>
  <si>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</si>
  <si>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</si>
  <si>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</si>
  <si>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</si>
  <si>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</si>
  <si>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</si>
  <si>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</si>
  <si>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</si>
  <si>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</si>
  <si>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</si>
  <si>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</si>
  <si>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</si>
  <si>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</si>
  <si>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</si>
  <si>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</si>
  <si>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</si>
  <si>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</si>
  <si>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</si>
  <si>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</si>
  <si>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</si>
  <si>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</si>
  <si>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</si>
  <si>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</si>
  <si>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</si>
  <si>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</si>
  <si>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</si>
  <si>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</si>
  <si>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</si>
  <si>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</si>
  <si>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</si>
  <si>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</si>
  <si>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</si>
  <si>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</si>
  <si>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</si>
  <si>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</si>
  <si>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</si>
  <si>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</si>
  <si>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</si>
  <si>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</si>
  <si>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</si>
  <si>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</si>
  <si>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</si>
  <si>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</si>
  <si>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</si>
  <si>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</si>
  <si>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</si>
  <si>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</si>
  <si>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</si>
  <si>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</si>
  <si>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</si>
  <si>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</si>
  <si>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</si>
  <si>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</si>
  <si>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</si>
  <si>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</si>
  <si>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</si>
  <si>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</si>
  <si>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</si>
  <si>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</si>
  <si>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</si>
  <si>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</si>
  <si>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</si>
  <si>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</si>
  <si>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</si>
  <si>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</si>
  <si>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</si>
  <si>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</si>
  <si>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</si>
  <si>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</si>
  <si>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</si>
  <si>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</si>
  <si>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</si>
  <si>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</si>
  <si>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</si>
  <si>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</si>
  <si>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</si>
  <si>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</si>
  <si>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</si>
  <si>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</si>
  <si>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</si>
  <si>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</si>
  <si>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</si>
  <si>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</si>
  <si>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</si>
  <si>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</si>
  <si>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</si>
  <si>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</si>
  <si>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</si>
  <si>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</si>
  <si>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</si>
  <si>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</si>
  <si>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</si>
  <si>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</si>
  <si>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</si>
  <si>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</si>
  <si>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</si>
  <si>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</si>
  <si>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</si>
  <si>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</si>
  <si>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</si>
  <si>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</si>
  <si>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</si>
  <si>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</si>
  <si>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</si>
  <si>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</si>
  <si>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</si>
  <si>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</si>
  <si>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</si>
  <si>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</si>
  <si>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</si>
  <si>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</si>
  <si>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</si>
  <si>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</si>
  <si>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</si>
  <si>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</si>
  <si>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</si>
  <si>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</si>
  <si>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</si>
  <si>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</si>
  <si>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</si>
  <si>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</si>
  <si>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</si>
  <si>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</si>
  <si>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</si>
  <si>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</si>
  <si>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</si>
  <si>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</si>
  <si>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</si>
  <si>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</si>
  <si>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</si>
  <si>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</si>
  <si>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</si>
  <si>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</si>
  <si>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</si>
  <si>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</si>
  <si>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</si>
  <si>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</si>
  <si>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</si>
  <si>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</si>
  <si>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</si>
  <si>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</si>
  <si>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</si>
  <si>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</si>
  <si>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</si>
  <si>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</si>
  <si>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</si>
  <si>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</si>
  <si>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</si>
  <si>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</si>
  <si>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</si>
  <si>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</si>
  <si>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</si>
  <si>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</si>
  <si>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</si>
  <si>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</si>
  <si>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</si>
  <si>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</si>
  <si>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</si>
  <si>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</si>
  <si>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</si>
  <si>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</si>
  <si>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</si>
  <si>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</si>
  <si>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</si>
  <si>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</si>
  <si>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</si>
  <si>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</si>
  <si>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</si>
  <si>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</si>
  <si>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</si>
  <si>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</si>
  <si>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</si>
  <si>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</si>
  <si>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</si>
  <si>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</si>
  <si>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</si>
  <si>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</si>
  <si>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</si>
  <si>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</si>
  <si>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</si>
  <si>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</si>
  <si>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</si>
  <si>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</si>
  <si>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</si>
  <si>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</si>
  <si>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</si>
  <si>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</si>
  <si>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</si>
  <si>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</si>
  <si>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</si>
  <si>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</si>
  <si>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</si>
  <si>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</si>
  <si>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</si>
  <si>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</si>
  <si>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</si>
  <si>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</si>
  <si>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</si>
  <si>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</si>
  <si>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</si>
  <si>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</si>
  <si>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</si>
  <si>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</si>
  <si>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</si>
  <si>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</si>
  <si>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</si>
  <si>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</si>
  <si>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</si>
  <si>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</si>
  <si>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</si>
  <si>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</si>
  <si>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</si>
  <si>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</si>
  <si>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</si>
  <si>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</si>
  <si>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</si>
  <si>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</si>
  <si>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</si>
  <si>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</si>
  <si>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</si>
  <si>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</si>
  <si>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</si>
  <si>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</si>
  <si>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</si>
  <si>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</si>
  <si>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</si>
  <si>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</si>
  <si>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</si>
  <si>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</si>
  <si>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</si>
  <si>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</si>
  <si>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</si>
  <si>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</si>
  <si>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</si>
  <si>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</si>
  <si>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</si>
  <si>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</si>
  <si>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</si>
  <si>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</si>
  <si>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</si>
  <si>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</si>
  <si>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</si>
  <si>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</si>
  <si>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</si>
  <si>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</si>
  <si>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</si>
  <si>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</si>
  <si>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</si>
  <si>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</si>
  <si>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</si>
  <si>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</si>
  <si>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</si>
  <si>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</si>
  <si>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</si>
  <si>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</si>
  <si>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</si>
  <si>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</si>
  <si>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</si>
  <si>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</si>
  <si>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</si>
  <si>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</si>
  <si>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</si>
  <si>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</si>
  <si>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</si>
  <si>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</si>
  <si>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</si>
  <si>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</si>
  <si>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</si>
  <si>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</si>
  <si>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</si>
  <si>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</si>
  <si>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</si>
  <si>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</si>
  <si>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</si>
  <si>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</si>
  <si>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</si>
  <si>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</si>
  <si>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</si>
  <si>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</si>
  <si>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</si>
  <si>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</si>
  <si>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</si>
  <si>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</si>
  <si>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</si>
  <si>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</si>
  <si>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</si>
  <si>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</si>
  <si>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</si>
  <si>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</si>
  <si>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</si>
  <si>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</si>
  <si>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</si>
  <si>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</si>
  <si>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</si>
  <si>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</si>
  <si>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</si>
  <si>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</si>
  <si>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</si>
  <si>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</si>
  <si>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</si>
  <si>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</si>
  <si>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</si>
  <si>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</si>
  <si>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</si>
  <si>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</si>
  <si>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</si>
  <si>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</si>
  <si>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</si>
  <si>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</si>
  <si>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</si>
  <si>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</si>
  <si>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</si>
  <si>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</si>
  <si>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</si>
  <si>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</si>
  <si>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</si>
  <si>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</si>
  <si>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</si>
  <si>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</si>
  <si>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</si>
  <si>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</si>
  <si>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</si>
  <si>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</si>
  <si>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</si>
  <si>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</si>
  <si>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</si>
  <si>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</si>
  <si>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</si>
  <si>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</si>
  <si>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</si>
  <si>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</si>
  <si>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</si>
  <si>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</si>
  <si>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</si>
  <si>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</si>
  <si>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</si>
  <si>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</si>
  <si>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</si>
  <si>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</si>
  <si>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</si>
  <si>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</si>
  <si>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</si>
  <si>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</si>
  <si>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</si>
  <si>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</si>
  <si>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</si>
  <si>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</si>
  <si>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</si>
  <si>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</si>
  <si>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</si>
  <si>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</si>
  <si>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</si>
  <si>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</si>
  <si>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</si>
  <si>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</si>
  <si>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</si>
  <si>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</si>
  <si>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</si>
  <si>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</si>
  <si>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</si>
  <si>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</si>
  <si>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</si>
  <si>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</si>
  <si>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</si>
  <si>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</si>
  <si>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</si>
  <si>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</si>
  <si>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</si>
  <si>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</si>
  <si>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</si>
  <si>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</si>
  <si>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</si>
  <si>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</si>
  <si>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</si>
  <si>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</si>
  <si>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</si>
  <si>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</si>
  <si>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</si>
  <si>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</si>
  <si>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</si>
  <si>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</si>
  <si>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</si>
  <si>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</si>
  <si>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</si>
  <si>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</si>
  <si>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</si>
  <si>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</si>
  <si>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</si>
  <si>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</si>
  <si>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</si>
  <si>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</si>
  <si>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</si>
  <si>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</si>
  <si>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</si>
  <si>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</si>
  <si>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</si>
  <si>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</si>
  <si>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</si>
  <si>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</si>
  <si>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</si>
  <si>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</si>
  <si>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</si>
  <si>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</si>
  <si>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</si>
  <si>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</si>
  <si>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</si>
  <si>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</si>
  <si>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</si>
  <si>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</si>
  <si>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</si>
  <si>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</si>
  <si>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</si>
  <si>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</si>
  <si>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</si>
  <si>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</si>
  <si>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</si>
  <si>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</si>
  <si>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</si>
  <si>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</si>
  <si>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</si>
  <si>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</si>
  <si>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</si>
  <si>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</si>
  <si>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</si>
  <si>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</si>
  <si>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</si>
  <si>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</si>
  <si>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</si>
  <si>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</si>
  <si>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</si>
  <si>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</si>
  <si>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</si>
  <si>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</si>
  <si>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</si>
  <si>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</si>
  <si>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</si>
  <si>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</si>
  <si>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</si>
  <si>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</si>
  <si>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</si>
  <si>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</si>
  <si>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</si>
  <si>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</si>
  <si>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</si>
  <si>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</si>
  <si>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</si>
  <si>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</si>
  <si>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</si>
  <si>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</si>
  <si>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</si>
  <si>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</si>
  <si>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</si>
  <si>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</si>
  <si>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</si>
  <si>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</si>
  <si>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</si>
  <si>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</si>
  <si>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</si>
  <si>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</si>
  <si>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</si>
  <si>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</si>
  <si>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</si>
  <si>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</si>
  <si>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</si>
  <si>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</si>
  <si>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</si>
  <si>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</si>
  <si>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</si>
  <si>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</si>
  <si>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</si>
  <si>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</si>
  <si>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</si>
  <si>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</si>
  <si>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</si>
  <si>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</si>
  <si>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</si>
  <si>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</si>
  <si>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</si>
  <si>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</si>
  <si>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</si>
  <si>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</si>
  <si>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</si>
  <si>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</si>
  <si>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</si>
  <si>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</si>
  <si>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</si>
  <si>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</si>
  <si>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</si>
  <si>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</si>
  <si>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</si>
  <si>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</si>
  <si>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</si>
  <si>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</si>
  <si>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</si>
  <si>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</si>
  <si>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</si>
  <si>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</si>
  <si>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</si>
  <si>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</si>
  <si>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</si>
  <si>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</si>
  <si>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</si>
  <si>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</si>
  <si>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</si>
  <si>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</si>
  <si>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</si>
  <si>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</si>
  <si>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</si>
  <si>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</si>
  <si>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</si>
  <si>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</si>
  <si>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</si>
  <si>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</si>
  <si>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</si>
  <si>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</si>
  <si>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</si>
  <si>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</si>
  <si>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</si>
  <si>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</si>
  <si>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</si>
  <si>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</si>
  <si>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</si>
  <si>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</si>
  <si>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</si>
  <si>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</si>
  <si>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</si>
  <si>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</si>
  <si>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</si>
  <si>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</si>
  <si>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</si>
  <si>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</si>
  <si>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</si>
  <si>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</si>
  <si>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</si>
  <si>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</si>
  <si>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</si>
  <si>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</si>
  <si>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</si>
  <si>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</si>
  <si>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</si>
  <si>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</si>
  <si>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</si>
  <si>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</si>
  <si>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</si>
  <si>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</si>
  <si>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</si>
  <si>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</si>
  <si>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</si>
  <si>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</si>
  <si>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</si>
  <si>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</si>
  <si>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</si>
  <si>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</si>
  <si>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</si>
  <si>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</si>
  <si>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</si>
  <si>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</si>
  <si>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</si>
  <si>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</si>
  <si>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</si>
  <si>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</si>
  <si>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</si>
  <si>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</si>
  <si>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</si>
  <si>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</si>
  <si>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</si>
  <si>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</si>
  <si>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</si>
  <si>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</si>
  <si>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</si>
  <si>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</si>
  <si>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</si>
  <si>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</si>
  <si>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</si>
  <si>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</si>
  <si>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</si>
  <si>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</si>
  <si>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</si>
  <si>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</si>
  <si>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</si>
  <si>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</si>
  <si>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</si>
  <si>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</si>
  <si>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</si>
  <si>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</si>
  <si>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</si>
  <si>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</si>
  <si>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</si>
  <si>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</si>
  <si>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</si>
  <si>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</si>
  <si>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</si>
  <si>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</si>
  <si>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</si>
  <si>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</si>
  <si>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</si>
  <si>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</si>
  <si>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</si>
  <si>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</si>
  <si>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</si>
  <si>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</si>
  <si>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</si>
  <si>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</si>
  <si>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</si>
  <si>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</si>
  <si>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</si>
  <si>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</si>
  <si>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</si>
  <si>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</si>
  <si>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</si>
  <si>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</si>
  <si>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</si>
  <si>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</si>
  <si>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</si>
  <si>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</si>
  <si>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</si>
  <si>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</si>
  <si>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</si>
  <si>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</si>
  <si>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</si>
  <si>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</si>
  <si>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</si>
  <si>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</si>
  <si>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</si>
  <si>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</si>
  <si>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</si>
  <si>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</si>
  <si>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</si>
  <si>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</si>
  <si>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</si>
  <si>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</si>
  <si>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</si>
  <si>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</si>
  <si>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</si>
  <si>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</si>
  <si>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</si>
  <si>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</si>
  <si>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</si>
  <si>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</si>
  <si>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</si>
  <si>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</si>
  <si>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</si>
  <si>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</si>
  <si>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</si>
  <si>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</si>
  <si>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</si>
  <si>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</si>
  <si>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</si>
  <si>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</si>
  <si>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</si>
  <si>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</si>
  <si>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</si>
  <si>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</si>
  <si>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</si>
  <si>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</si>
  <si>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</si>
  <si>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</si>
  <si>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</si>
  <si>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</si>
  <si>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</si>
  <si>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</si>
  <si>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</si>
  <si>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</si>
  <si>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</si>
  <si>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</si>
  <si>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</si>
  <si>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</si>
  <si>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</si>
  <si>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</si>
  <si>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</si>
  <si>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</si>
  <si>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</si>
  <si>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</si>
  <si>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</si>
  <si>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</si>
  <si>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</si>
  <si>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</si>
  <si>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</si>
  <si>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</si>
  <si>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</si>
  <si>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</si>
  <si>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</si>
  <si>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</si>
  <si>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</si>
  <si>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</si>
  <si>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</si>
  <si>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</si>
  <si>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</si>
  <si>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</si>
  <si>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</si>
  <si>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</si>
  <si>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</si>
  <si>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</si>
  <si>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</si>
  <si>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</si>
  <si>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</si>
  <si>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</si>
  <si>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</si>
  <si>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</si>
  <si>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</si>
  <si>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</si>
  <si>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</si>
  <si>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</si>
  <si>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</si>
  <si>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</si>
  <si>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</si>
  <si>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</si>
  <si>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</si>
  <si>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</si>
  <si>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</si>
  <si>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</si>
  <si>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</si>
  <si>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</si>
  <si>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</si>
  <si>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</si>
  <si>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</si>
  <si>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</si>
  <si>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</si>
  <si>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</si>
  <si>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</si>
  <si>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</si>
  <si>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</si>
  <si>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</si>
  <si>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</si>
  <si>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</si>
  <si>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</si>
  <si>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</si>
  <si>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</si>
  <si>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</si>
  <si>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</si>
  <si>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</si>
  <si>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</si>
  <si>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</si>
  <si>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</si>
  <si>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</si>
  <si>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</si>
  <si>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</si>
  <si>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</si>
  <si>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</si>
  <si>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</si>
  <si>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</si>
  <si>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</si>
  <si>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</si>
  <si>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</si>
  <si>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</si>
  <si>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</si>
  <si>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</si>
  <si>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</si>
  <si>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</si>
  <si>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</si>
  <si>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</si>
  <si>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</si>
  <si>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</si>
  <si>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</si>
  <si>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</si>
  <si>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</si>
  <si>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</si>
  <si>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</si>
  <si>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</si>
  <si>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</si>
  <si>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</si>
  <si>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</si>
  <si>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</si>
  <si>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</si>
  <si>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</si>
  <si>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</si>
  <si>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</si>
  <si>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</si>
  <si>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</si>
  <si>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</si>
  <si>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</si>
  <si>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</si>
  <si>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</si>
  <si>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</si>
  <si>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</si>
  <si>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</si>
  <si>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</si>
  <si>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</si>
  <si>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</si>
  <si>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</si>
  <si>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</si>
  <si>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</si>
  <si>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</si>
  <si>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</si>
  <si>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</si>
  <si>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</si>
  <si>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</si>
  <si>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</si>
  <si>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</si>
  <si>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</si>
  <si>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</si>
  <si>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</si>
  <si>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</si>
  <si>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</si>
  <si>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</si>
  <si>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</si>
  <si>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</si>
  <si>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</si>
  <si>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</si>
  <si>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</si>
  <si>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</si>
  <si>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</si>
  <si>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</si>
  <si>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</si>
  <si>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</si>
  <si>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</si>
  <si>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</si>
  <si>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</si>
  <si>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</si>
  <si>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</si>
  <si>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</si>
  <si>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</si>
  <si>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</si>
  <si>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</si>
  <si>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</si>
  <si>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</si>
  <si>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</si>
  <si>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</si>
  <si>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</si>
  <si>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</si>
  <si>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</si>
  <si>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</si>
  <si>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</si>
  <si>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</si>
  <si>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</si>
  <si>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</si>
  <si>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</si>
  <si>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</si>
  <si>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</si>
  <si>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</si>
  <si>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</si>
  <si>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</si>
  <si>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</si>
  <si>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</si>
  <si>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</si>
  <si>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</si>
  <si>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</si>
  <si>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</si>
  <si>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</si>
  <si>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</si>
  <si>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</si>
  <si>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</si>
  <si>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</si>
  <si>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</si>
  <si>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</si>
  <si>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</si>
  <si>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</si>
  <si>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</si>
  <si>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</si>
  <si>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</si>
  <si>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</si>
  <si>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</si>
  <si>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</si>
  <si>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</si>
  <si>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</si>
  <si>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</si>
  <si>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</si>
  <si>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</si>
  <si>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</si>
  <si>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</si>
  <si>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</si>
  <si>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</si>
  <si>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</si>
  <si>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</si>
  <si>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</si>
  <si>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</si>
  <si>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</si>
  <si>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</si>
  <si>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</si>
  <si>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</si>
  <si>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</si>
  <si>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</si>
  <si>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</si>
  <si>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</si>
  <si>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</si>
  <si>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</si>
  <si>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</si>
  <si>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</si>
  <si>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</si>
  <si>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</si>
  <si>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</si>
  <si>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</si>
  <si>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</si>
  <si>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</si>
  <si>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</si>
  <si>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</si>
  <si>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</si>
  <si>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</si>
  <si>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</si>
  <si>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</si>
  <si>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</si>
  <si>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</si>
  <si>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</si>
  <si>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</si>
  <si>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</si>
  <si>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</si>
  <si>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</si>
  <si>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</si>
  <si>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</si>
  <si>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</si>
  <si>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</si>
  <si>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</si>
  <si>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</si>
  <si>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</si>
  <si>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</si>
  <si>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</si>
  <si>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</si>
  <si>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</si>
  <si>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</si>
  <si>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</si>
  <si>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</si>
  <si>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</si>
  <si>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</si>
  <si>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</si>
  <si>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</si>
  <si>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</si>
  <si>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</si>
  <si>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</si>
  <si>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</si>
  <si>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</si>
  <si>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</si>
  <si>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</si>
  <si>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</si>
  <si>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</si>
  <si>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</si>
  <si>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</si>
  <si>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</si>
  <si>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</si>
  <si>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</si>
  <si>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</si>
  <si>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</si>
  <si>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</si>
  <si>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</si>
  <si>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</si>
  <si>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</si>
  <si>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</si>
  <si>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</si>
  <si>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</si>
  <si>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</si>
  <si>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</si>
  <si>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</si>
  <si>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</si>
  <si>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</si>
  <si>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</si>
  <si>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</si>
  <si>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</si>
  <si>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</si>
  <si>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</si>
  <si>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</si>
  <si>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</si>
  <si>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</si>
  <si>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</si>
  <si>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</si>
  <si>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</si>
  <si>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</si>
  <si>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</si>
  <si>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</si>
  <si>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</si>
  <si>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</si>
  <si>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</si>
  <si>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</si>
  <si>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</si>
  <si>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</si>
  <si>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</si>
  <si>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</si>
  <si>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</si>
  <si>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</si>
  <si>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</si>
  <si>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</si>
  <si>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</si>
  <si>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</si>
  <si>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</si>
  <si>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</si>
  <si>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</si>
  <si>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</si>
  <si>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</si>
  <si>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</si>
  <si>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</si>
  <si>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</si>
  <si>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</si>
  <si>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</si>
  <si>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</si>
  <si>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</si>
  <si>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</si>
  <si>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</si>
  <si>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</si>
  <si>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</si>
  <si>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</si>
  <si>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</si>
  <si>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</si>
  <si>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</si>
  <si>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</si>
  <si>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</si>
  <si>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</si>
  <si>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</si>
  <si>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</si>
  <si>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</si>
  <si>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</si>
  <si>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</si>
  <si>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</si>
  <si>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</si>
  <si>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</si>
  <si>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</si>
  <si>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</si>
  <si>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</si>
  <si>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</si>
  <si>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</si>
  <si>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</si>
  <si>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</si>
  <si>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</si>
  <si>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</si>
  <si>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</si>
  <si>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</si>
  <si>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</si>
  <si>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</si>
  <si>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</si>
  <si>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</si>
  <si>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</si>
  <si>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</si>
  <si>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</si>
  <si>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</si>
  <si>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</si>
  <si>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</si>
  <si>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</si>
  <si>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</si>
  <si>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</si>
  <si>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</si>
  <si>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</si>
  <si>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</si>
  <si>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</si>
  <si>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</si>
  <si>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</si>
  <si>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</si>
  <si>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</si>
  <si>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</si>
  <si>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</si>
  <si>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</si>
  <si>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</si>
  <si>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</si>
  <si>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</si>
  <si>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</si>
  <si>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</si>
  <si>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</si>
  <si>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</si>
  <si>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</si>
  <si>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</si>
  <si>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</si>
  <si>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</si>
  <si>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</si>
  <si>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</si>
  <si>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</si>
  <si>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</si>
  <si>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</si>
  <si>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</si>
  <si>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</si>
  <si>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</si>
  <si>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</si>
  <si>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</si>
  <si>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</si>
  <si>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</si>
  <si>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</si>
  <si>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</si>
  <si>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</si>
  <si>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</si>
  <si>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</si>
  <si>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</si>
  <si>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</si>
  <si>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</si>
  <si>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</si>
  <si>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</si>
  <si>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</si>
  <si>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</si>
  <si>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</si>
  <si>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</si>
  <si>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</si>
  <si>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</si>
  <si>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</si>
  <si>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</si>
  <si>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</si>
  <si>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</si>
  <si>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</si>
  <si>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</si>
  <si>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</si>
  <si>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</si>
  <si>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</si>
  <si>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</si>
  <si>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</si>
  <si>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</si>
  <si>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</si>
  <si>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</si>
  <si>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</si>
  <si>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</si>
  <si>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</si>
  <si>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</si>
  <si>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</si>
  <si>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</si>
  <si>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</si>
  <si>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</si>
  <si>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</si>
  <si>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</si>
  <si>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</si>
  <si>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</si>
  <si>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</si>
  <si>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</si>
  <si>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</si>
  <si>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</si>
  <si>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</si>
  <si>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</si>
  <si>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</si>
  <si>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</si>
  <si>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</si>
  <si>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</si>
  <si>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</si>
  <si>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</si>
  <si>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</si>
  <si>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</si>
  <si>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</si>
  <si>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</si>
  <si>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</si>
  <si>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</si>
  <si>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</si>
  <si>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</si>
  <si>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</si>
  <si>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</si>
  <si>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</si>
  <si>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</si>
  <si>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</si>
  <si>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</si>
  <si>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</si>
  <si>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</si>
  <si>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</si>
  <si>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</si>
  <si>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</si>
  <si>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</si>
  <si>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</si>
  <si>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</si>
  <si>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</si>
  <si>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</si>
  <si>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</si>
  <si>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</si>
  <si>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</si>
  <si>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</si>
  <si>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</si>
  <si>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</si>
  <si>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</si>
  <si>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</si>
  <si>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</si>
  <si>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</si>
  <si>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</si>
  <si>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</si>
  <si>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</si>
  <si>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</si>
  <si>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</si>
  <si>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</si>
  <si>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</si>
  <si>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</si>
  <si>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</si>
  <si>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</si>
  <si>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</si>
  <si>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</si>
  <si>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</si>
  <si>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</si>
  <si>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</si>
  <si>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</si>
  <si>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</si>
  <si>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</si>
  <si>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</si>
  <si>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</si>
  <si>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</si>
  <si>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</si>
  <si>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</si>
  <si>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</si>
  <si>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</si>
  <si>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</si>
  <si>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</si>
  <si>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</si>
  <si>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</si>
  <si>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</si>
  <si>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</si>
  <si>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</si>
  <si>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</si>
  <si>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</si>
  <si>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</si>
  <si>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</si>
  <si>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</si>
  <si>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</si>
  <si>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</si>
  <si>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</si>
  <si>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</si>
  <si>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</si>
  <si>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</si>
  <si>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</si>
  <si>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</si>
  <si>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</si>
  <si>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</si>
  <si>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</si>
  <si>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</si>
  <si>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</si>
  <si>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</si>
  <si>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</si>
  <si>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</si>
  <si>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</si>
  <si>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</si>
  <si>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</si>
  <si>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</si>
  <si>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</si>
  <si>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</si>
  <si>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</si>
  <si>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</si>
  <si>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</si>
  <si>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</si>
  <si>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</si>
  <si>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</si>
  <si>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</si>
  <si>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</si>
  <si>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</si>
  <si>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</si>
  <si>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</si>
  <si>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</si>
  <si>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</si>
  <si>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</si>
  <si>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</si>
  <si>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</si>
  <si>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</si>
  <si>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</si>
  <si>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</si>
  <si>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</si>
  <si>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</si>
  <si>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</si>
  <si>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</si>
  <si>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</si>
  <si>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</si>
  <si>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</si>
  <si>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</si>
  <si>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</si>
  <si>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</si>
  <si>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</si>
  <si>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</si>
  <si>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</si>
  <si>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</si>
  <si>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</si>
  <si>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</si>
  <si>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</si>
  <si>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</si>
  <si>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</si>
  <si>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</si>
  <si>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</si>
  <si>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</si>
  <si>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</si>
  <si>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</si>
  <si>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</si>
  <si>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</si>
  <si>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</si>
  <si>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</si>
  <si>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</si>
  <si>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</si>
  <si>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</si>
  <si>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</si>
  <si>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</si>
  <si>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</si>
  <si>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</si>
  <si>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</si>
  <si>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</si>
  <si>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</si>
  <si>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</si>
  <si>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</si>
  <si>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</si>
  <si>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</si>
  <si>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</si>
  <si>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</si>
  <si>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</si>
  <si>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</si>
  <si>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</si>
  <si>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</si>
  <si>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</si>
  <si>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</si>
  <si>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</si>
  <si>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</si>
  <si>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</si>
  <si>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</si>
  <si>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</si>
  <si>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</si>
  <si>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</si>
  <si>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</si>
  <si>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</si>
  <si>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</si>
  <si>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</si>
  <si>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</si>
  <si>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</si>
  <si>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</si>
  <si>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</si>
  <si>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</si>
  <si>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</si>
  <si>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</si>
  <si>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</si>
  <si>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</si>
  <si>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</si>
  <si>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</si>
  <si>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</si>
  <si>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</si>
  <si>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</si>
  <si>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</si>
  <si>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</si>
  <si>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</si>
  <si>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</si>
  <si>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</si>
  <si>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</si>
  <si>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</si>
  <si>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</si>
  <si>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</si>
  <si>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</si>
  <si>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</si>
  <si>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</si>
  <si>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</si>
  <si>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</si>
  <si>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</si>
  <si>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</si>
  <si>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</si>
  <si>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</si>
  <si>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</si>
  <si>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</si>
  <si>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</si>
  <si>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</si>
  <si>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</si>
  <si>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</si>
  <si>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</si>
  <si>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</si>
  <si>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</si>
  <si>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</si>
  <si>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</si>
  <si>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</si>
  <si>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</si>
  <si>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</si>
  <si>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</si>
  <si>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</si>
  <si>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</si>
  <si>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</si>
  <si>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</si>
  <si>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</si>
  <si>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</si>
  <si>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</si>
  <si>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</si>
  <si>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</si>
  <si>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</si>
  <si>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</si>
  <si>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</si>
  <si>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</si>
  <si>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</si>
  <si>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</si>
  <si>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</si>
  <si>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</si>
  <si>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</si>
  <si>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</si>
  <si>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</si>
  <si>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</si>
  <si>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</si>
  <si>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</si>
  <si>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</si>
  <si>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</si>
  <si>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</si>
  <si>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</si>
  <si>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</si>
  <si>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</si>
  <si>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</si>
  <si>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</si>
  <si>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</si>
  <si>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</si>
  <si>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</si>
  <si>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</si>
  <si>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</si>
  <si>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</si>
  <si>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</si>
  <si>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</si>
  <si>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</si>
  <si>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</si>
  <si>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</si>
  <si>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</si>
  <si>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</si>
  <si>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</si>
  <si>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</si>
  <si>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</si>
  <si>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</si>
  <si>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</si>
  <si>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</si>
  <si>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</si>
  <si>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</si>
  <si>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</si>
  <si>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</si>
  <si>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</si>
  <si>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</si>
  <si>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</si>
  <si>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</si>
  <si>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</si>
  <si>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</si>
  <si>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</si>
  <si>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</si>
  <si>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</si>
  <si>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</si>
  <si>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</si>
  <si>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</si>
  <si>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</si>
  <si>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</si>
  <si>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</si>
  <si>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</si>
  <si>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</si>
  <si>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</si>
  <si>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</si>
  <si>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</si>
  <si>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</si>
  <si>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</si>
  <si>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</si>
  <si>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</si>
  <si>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</si>
  <si>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</si>
  <si>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</si>
  <si>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</si>
  <si>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</si>
  <si>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</si>
  <si>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</si>
  <si>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</si>
  <si>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</si>
  <si>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</si>
  <si>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</si>
  <si>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</si>
  <si>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</si>
  <si>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</si>
  <si>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</si>
  <si>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</si>
  <si>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</si>
  <si>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</si>
  <si>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</si>
  <si>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</si>
  <si>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</si>
  <si>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</si>
  <si>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</si>
  <si>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</si>
  <si>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</si>
  <si>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</si>
  <si>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</si>
  <si>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</si>
  <si>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</si>
  <si>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</si>
  <si>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</si>
  <si>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</si>
  <si>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</si>
  <si>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</si>
  <si>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</si>
  <si>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</si>
  <si>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</si>
  <si>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</si>
  <si>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</si>
  <si>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</si>
  <si>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</si>
  <si>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</si>
  <si>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</si>
  <si>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</si>
  <si>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</si>
  <si>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</si>
  <si>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</si>
  <si>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</si>
  <si>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</si>
  <si>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</si>
  <si>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</si>
  <si>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</si>
  <si>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</si>
  <si>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</si>
  <si>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</si>
  <si>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</si>
  <si>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</si>
  <si>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</si>
  <si>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</si>
  <si>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</si>
  <si>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</si>
  <si>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</si>
  <si>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</si>
  <si>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</si>
  <si>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</si>
  <si>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</si>
  <si>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</si>
  <si>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</si>
  <si>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</si>
  <si>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</si>
  <si>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</si>
  <si>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</si>
  <si>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</si>
  <si>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</si>
  <si>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</si>
  <si>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</si>
  <si>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</si>
  <si>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</si>
  <si>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</si>
  <si>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</si>
  <si>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</si>
  <si>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</si>
  <si>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</si>
  <si>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</si>
  <si>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</si>
  <si>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</si>
  <si>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</si>
  <si>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</si>
  <si>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</si>
  <si>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</si>
  <si>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</si>
  <si>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</si>
  <si>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</si>
  <si>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</si>
  <si>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</si>
  <si>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</si>
  <si>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</si>
  <si>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</si>
  <si>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</si>
  <si>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</si>
  <si>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</si>
  <si>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</si>
  <si>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</si>
  <si>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</si>
  <si>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</si>
  <si>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</si>
  <si>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</si>
  <si>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</si>
  <si>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</si>
  <si>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</si>
  <si>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</si>
  <si>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</si>
  <si>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</si>
  <si>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</si>
  <si>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</si>
  <si>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</si>
  <si>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</si>
  <si>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</si>
  <si>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</si>
  <si>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</si>
  <si>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</si>
  <si>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</si>
  <si>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</si>
  <si>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</si>
  <si>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</si>
  <si>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</si>
  <si>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</si>
  <si>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</si>
  <si>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</si>
  <si>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</si>
  <si>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</si>
  <si>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</si>
  <si>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</si>
  <si>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</si>
  <si>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</si>
  <si>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</si>
  <si>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</si>
  <si>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</si>
  <si>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</si>
  <si>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</si>
  <si>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</si>
  <si>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</si>
  <si>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</si>
  <si>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</si>
  <si>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</si>
  <si>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</si>
  <si>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</si>
  <si>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</si>
  <si>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</si>
  <si>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</si>
  <si>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</si>
  <si>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</si>
  <si>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</si>
  <si>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</si>
  <si>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</si>
  <si>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</si>
  <si>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</si>
  <si>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</si>
  <si>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</si>
  <si>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</si>
  <si>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</si>
  <si>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</si>
  <si>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</si>
  <si>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</si>
  <si>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</si>
  <si>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</si>
  <si>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</si>
  <si>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</si>
  <si>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</si>
  <si>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</si>
  <si>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</si>
  <si>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</si>
  <si>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</si>
  <si>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</si>
  <si>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</si>
  <si>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</si>
  <si>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</si>
  <si>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</si>
  <si>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</si>
  <si>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</si>
  <si>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</si>
  <si>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</si>
  <si>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</si>
  <si>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</si>
  <si>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</si>
  <si>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</si>
  <si>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</si>
  <si>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</si>
  <si>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</si>
  <si>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</si>
  <si>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</si>
  <si>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</si>
  <si>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</si>
  <si>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</si>
  <si>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</si>
  <si>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</si>
  <si>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</si>
  <si>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</si>
  <si>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</si>
  <si>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</si>
  <si>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</si>
  <si>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</si>
  <si>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</si>
  <si>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</si>
  <si>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</si>
  <si>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</si>
  <si>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</si>
  <si>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</si>
  <si>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</si>
  <si>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</si>
  <si>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</si>
  <si>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</si>
  <si>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</si>
  <si>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</si>
  <si>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</si>
  <si>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</si>
  <si>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</si>
  <si>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</si>
  <si>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</si>
  <si>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</si>
  <si>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</si>
  <si>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</si>
  <si>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</si>
  <si>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</si>
  <si>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</si>
  <si>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</si>
  <si>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</si>
  <si>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</si>
  <si>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</si>
  <si>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</si>
  <si>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</si>
  <si>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</si>
  <si>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</si>
  <si>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</si>
  <si>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</si>
  <si>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</si>
  <si>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</si>
  <si>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</si>
  <si>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</si>
  <si>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</si>
  <si>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</si>
  <si>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</si>
  <si>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</si>
  <si>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</si>
  <si>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</si>
  <si>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</si>
  <si>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</si>
  <si>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</si>
  <si>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</si>
  <si>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</si>
  <si>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</si>
  <si>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</si>
  <si>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</si>
  <si>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</si>
  <si>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</si>
  <si>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</si>
  <si>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</si>
  <si>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</si>
  <si>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</si>
  <si>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</si>
  <si>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</si>
  <si>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</si>
  <si>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</si>
  <si>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</si>
  <si>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</si>
  <si>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</si>
  <si>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</si>
  <si>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</si>
  <si>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</si>
  <si>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</si>
  <si>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</si>
  <si>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</si>
  <si>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</si>
  <si>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</si>
  <si>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</si>
  <si>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</si>
  <si>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</si>
  <si>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</si>
  <si>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</si>
  <si>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</si>
  <si>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</si>
  <si>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</si>
  <si>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</si>
  <si>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</si>
  <si>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</si>
  <si>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</si>
  <si>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</si>
  <si>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</si>
  <si>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</si>
  <si>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</si>
  <si>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</si>
  <si>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</si>
  <si>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</si>
  <si>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</si>
  <si>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</si>
  <si>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</si>
  <si>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</si>
  <si>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</si>
  <si>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</si>
  <si>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</si>
  <si>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</si>
  <si>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</si>
  <si>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</si>
  <si>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</si>
  <si>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</si>
  <si>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</si>
  <si>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</si>
  <si>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</si>
  <si>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</si>
  <si>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</si>
  <si>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</si>
  <si>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</si>
  <si>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</si>
  <si>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</si>
  <si>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</si>
  <si>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</si>
  <si>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</si>
  <si>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</si>
  <si>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</si>
  <si>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</si>
  <si>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</si>
  <si>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</si>
  <si>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</si>
  <si>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</si>
  <si>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</si>
  <si>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</si>
  <si>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</si>
  <si>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</si>
  <si>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</si>
  <si>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</si>
  <si>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</si>
  <si>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</si>
  <si>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</si>
  <si>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</si>
  <si>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</si>
  <si>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</si>
  <si>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</si>
  <si>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</si>
  <si>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</si>
  <si>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</si>
  <si>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</si>
  <si>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</si>
  <si>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</si>
  <si>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</si>
  <si>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</si>
  <si>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</si>
  <si>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</si>
  <si>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</si>
  <si>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</si>
  <si>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</si>
  <si>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</si>
  <si>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</si>
  <si>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</si>
  <si>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</si>
  <si>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</si>
  <si>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</si>
  <si>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</si>
  <si>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</si>
  <si>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</si>
  <si>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</si>
  <si>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</si>
  <si>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</si>
  <si>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</si>
  <si>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</si>
  <si>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</si>
  <si>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</si>
  <si>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</si>
  <si>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</si>
  <si>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</si>
  <si>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</si>
  <si>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</si>
  <si>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</si>
  <si>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</si>
  <si>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</si>
  <si>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</si>
  <si>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</si>
  <si>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</si>
  <si>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</si>
  <si>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</si>
  <si>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</si>
  <si>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</si>
  <si>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</si>
  <si>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</si>
  <si>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</si>
  <si>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</si>
  <si>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</si>
  <si>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</si>
  <si>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</si>
  <si>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</si>
  <si>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</si>
  <si>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</si>
  <si>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</si>
  <si>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</si>
  <si>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</si>
  <si>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</si>
  <si>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</si>
  <si>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</si>
  <si>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</si>
  <si>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</si>
  <si>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</si>
  <si>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</si>
  <si>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</si>
  <si>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</si>
  <si>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</si>
  <si>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</si>
  <si>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</si>
  <si>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</si>
  <si>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</si>
  <si>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</si>
  <si>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</si>
  <si>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</si>
  <si>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</si>
  <si>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</si>
  <si>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</si>
  <si>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</si>
  <si>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</si>
  <si>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</si>
  <si>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</si>
  <si>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</si>
  <si>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</si>
  <si>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</si>
  <si>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</si>
  <si>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</si>
  <si>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</si>
  <si>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</si>
  <si>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</si>
  <si>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</si>
  <si>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</si>
  <si>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</si>
  <si>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</si>
  <si>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</si>
  <si>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</si>
  <si>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</si>
  <si>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</si>
  <si>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</si>
  <si>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</si>
  <si>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</si>
  <si>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</si>
  <si>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</si>
  <si>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</si>
  <si>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</si>
  <si>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</si>
  <si>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</si>
  <si>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</si>
  <si>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</si>
  <si>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</si>
  <si>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</si>
  <si>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</si>
  <si>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</si>
  <si>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</si>
  <si>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</si>
  <si>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</si>
  <si>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</si>
  <si>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</si>
  <si>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</si>
  <si>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</si>
  <si>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</si>
  <si>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</si>
  <si>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</si>
  <si>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</si>
  <si>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</si>
  <si>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</si>
  <si>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</si>
  <si>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</si>
  <si>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</si>
  <si>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</si>
  <si>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</si>
  <si>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</si>
  <si>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</si>
  <si>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</si>
  <si>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</si>
  <si>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</si>
  <si>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</si>
  <si>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</si>
  <si>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</si>
  <si>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</si>
  <si>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</si>
  <si>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</si>
  <si>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</si>
  <si>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</si>
  <si>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</si>
  <si>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</si>
  <si>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</si>
  <si>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</si>
  <si>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</si>
  <si>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</si>
  <si>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</si>
  <si>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</si>
  <si>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</si>
  <si>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</si>
  <si>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</si>
  <si>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</si>
  <si>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</si>
  <si>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</si>
  <si>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</si>
  <si>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</si>
  <si>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</si>
  <si>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</si>
  <si>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</si>
  <si>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</si>
  <si>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</si>
  <si>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</si>
  <si>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</si>
  <si>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</si>
  <si>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</si>
  <si>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</si>
  <si>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</si>
  <si>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</si>
  <si>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</si>
  <si>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</si>
  <si>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</si>
  <si>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</si>
  <si>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</si>
  <si>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</si>
  <si>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</si>
  <si>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</si>
  <si>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</si>
  <si>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</si>
  <si>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</si>
  <si>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</si>
  <si>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</si>
  <si>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</si>
  <si>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</si>
  <si>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</si>
  <si>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</si>
  <si>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</si>
  <si>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</si>
  <si>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</si>
  <si>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</si>
  <si>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</si>
  <si>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</si>
  <si>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</si>
  <si>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</si>
  <si>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</si>
  <si>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</si>
  <si>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</si>
  <si>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</si>
  <si>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</si>
  <si>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</si>
  <si>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</si>
  <si>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</si>
  <si>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</si>
  <si>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</si>
  <si>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</si>
  <si>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</si>
  <si>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</si>
  <si>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</si>
  <si>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</si>
  <si>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</si>
  <si>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</si>
  <si>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</si>
  <si>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</si>
  <si>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</si>
  <si>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</si>
  <si>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</si>
  <si>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</si>
  <si>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</si>
  <si>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</si>
  <si>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</si>
  <si>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</si>
  <si>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</si>
  <si>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</si>
  <si>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</si>
  <si>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</si>
  <si>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</si>
  <si>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</si>
  <si>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</si>
  <si>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</si>
  <si>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</si>
  <si>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</si>
  <si>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</si>
  <si>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</si>
  <si>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</si>
  <si>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</si>
  <si>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</si>
  <si>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</si>
  <si>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</si>
  <si>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</si>
  <si>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</si>
  <si>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</si>
  <si>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</si>
  <si>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</si>
  <si>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</si>
  <si>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</si>
  <si>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</si>
  <si>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</si>
  <si>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</si>
  <si>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</si>
  <si>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</si>
  <si>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</si>
  <si>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</si>
  <si>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</si>
  <si>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</si>
  <si>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</si>
  <si>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</si>
  <si>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</si>
  <si>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</si>
  <si>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</si>
  <si>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</si>
  <si>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</si>
  <si>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</si>
  <si>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</si>
  <si>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</si>
  <si>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</si>
  <si>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</si>
  <si>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</si>
  <si>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</si>
  <si>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</si>
  <si>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</si>
  <si>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</si>
  <si>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</si>
  <si>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</si>
  <si>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</si>
  <si>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</si>
  <si>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</si>
  <si>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</si>
  <si>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</si>
  <si>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</si>
  <si>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</si>
  <si>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</si>
  <si>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</si>
  <si>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</si>
  <si>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</si>
  <si>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</si>
  <si>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</si>
  <si>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</si>
  <si>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</si>
  <si>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</si>
  <si>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</si>
  <si>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</si>
  <si>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</si>
  <si>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</si>
  <si>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</si>
  <si>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</si>
  <si>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</si>
  <si>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</si>
  <si>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</si>
  <si>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</si>
  <si>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</si>
  <si>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</si>
  <si>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</si>
  <si>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</si>
  <si>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</si>
  <si>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</si>
  <si>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</si>
  <si>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</si>
  <si>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</si>
  <si>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</si>
  <si>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</si>
  <si>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</si>
  <si>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</si>
  <si>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</si>
  <si>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</si>
  <si>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</si>
  <si>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</si>
  <si>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</si>
  <si>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</si>
  <si>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</si>
  <si>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</si>
  <si>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</si>
  <si>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</si>
  <si>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</si>
  <si>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</si>
  <si>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</si>
  <si>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</si>
  <si>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</si>
  <si>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</si>
  <si>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</si>
  <si>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</si>
  <si>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</si>
  <si>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</si>
  <si>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</si>
  <si>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</si>
  <si>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</si>
  <si>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</si>
  <si>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</si>
  <si>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</si>
  <si>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</si>
  <si>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</si>
  <si>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</si>
  <si>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</si>
  <si>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</si>
  <si>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</si>
  <si>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</si>
  <si>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</si>
  <si>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</si>
  <si>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</si>
  <si>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</si>
  <si>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</si>
  <si>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</si>
  <si>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</si>
  <si>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</si>
  <si>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</si>
  <si>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</si>
  <si>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</si>
  <si>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</si>
  <si>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</si>
  <si>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</si>
  <si>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</si>
  <si>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</si>
  <si>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</si>
  <si>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</si>
  <si>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</si>
  <si>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</si>
  <si>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</si>
  <si>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</si>
  <si>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</si>
  <si>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</si>
  <si>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</si>
  <si>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</si>
  <si>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</si>
  <si>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</si>
  <si>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</si>
  <si>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</si>
  <si>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</si>
  <si>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</si>
  <si>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</si>
  <si>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</si>
  <si>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</si>
  <si>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</si>
  <si>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</si>
  <si>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</si>
  <si>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</si>
  <si>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</si>
  <si>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</si>
  <si>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</si>
  <si>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</si>
  <si>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</si>
  <si>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</si>
  <si>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</si>
  <si>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</si>
  <si>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</si>
  <si>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</si>
  <si>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</si>
  <si>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</si>
  <si>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</si>
  <si>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</si>
  <si>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</si>
  <si>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</si>
  <si>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</si>
  <si>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</si>
  <si>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</si>
  <si>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</si>
  <si>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</si>
  <si>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</si>
  <si>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</si>
  <si>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</si>
  <si>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</si>
  <si>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</si>
  <si>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</si>
  <si>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</si>
  <si>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</si>
  <si>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</si>
  <si>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</si>
  <si>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</si>
  <si>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</si>
  <si>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</si>
  <si>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</si>
  <si>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</si>
  <si>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</si>
  <si>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</si>
  <si>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</si>
  <si>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</si>
  <si>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</si>
  <si>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</si>
  <si>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</si>
  <si>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</si>
  <si>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</si>
  <si>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</si>
  <si>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</si>
  <si>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</si>
  <si>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</si>
  <si>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</si>
  <si>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</si>
  <si>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</si>
  <si>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</si>
  <si>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</si>
  <si>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</si>
  <si>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</si>
  <si>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</si>
  <si>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</si>
  <si>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</si>
  <si>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</si>
  <si>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</si>
  <si>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</si>
  <si>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</si>
  <si>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</si>
  <si>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</si>
  <si>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</si>
  <si>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</si>
  <si>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</si>
  <si>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</si>
  <si>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</si>
  <si>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</si>
  <si>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</si>
  <si>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</si>
  <si>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</si>
  <si>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</si>
  <si>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</si>
  <si>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</si>
  <si>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</si>
  <si>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</si>
  <si>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</si>
  <si>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</si>
  <si>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</si>
  <si>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</si>
  <si>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</si>
  <si>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</si>
  <si>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</si>
  <si>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</si>
  <si>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</si>
  <si>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</si>
  <si>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</si>
  <si>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</si>
  <si>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</si>
  <si>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</si>
  <si>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</si>
  <si>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</si>
  <si>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</si>
  <si>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</si>
  <si>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</si>
  <si>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</si>
  <si>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</si>
  <si>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</si>
  <si>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</si>
  <si>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</si>
  <si>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</si>
  <si>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</si>
  <si>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</si>
  <si>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</si>
  <si>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</si>
  <si>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</si>
  <si>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</si>
  <si>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</si>
  <si>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</si>
  <si>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</si>
  <si>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</si>
  <si>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</si>
  <si>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</si>
  <si>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</si>
  <si>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</si>
  <si>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</si>
  <si>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</si>
  <si>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</si>
  <si>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</si>
  <si>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</si>
  <si>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</si>
  <si>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</si>
  <si>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</si>
  <si>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</si>
  <si>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</si>
  <si>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</si>
  <si>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</si>
  <si>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</si>
  <si>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</si>
  <si>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</si>
  <si>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</si>
  <si>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</si>
  <si>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</si>
  <si>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</si>
  <si>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</si>
  <si>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</si>
  <si>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</si>
  <si>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</si>
  <si>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</si>
  <si>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</si>
  <si>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</si>
  <si>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</si>
  <si>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</si>
  <si>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</si>
  <si>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</si>
  <si>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</si>
  <si>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</si>
  <si>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</si>
  <si>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</si>
  <si>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</si>
  <si>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</si>
  <si>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</si>
  <si>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</si>
  <si>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</si>
  <si>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</si>
  <si>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</si>
  <si>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</si>
  <si>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</si>
  <si>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</si>
  <si>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</si>
  <si>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</si>
  <si>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</si>
  <si>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</si>
  <si>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</si>
  <si>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</si>
  <si>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</si>
  <si>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</si>
  <si>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</si>
  <si>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</si>
  <si>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</si>
  <si>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</si>
  <si>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</si>
  <si>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</si>
  <si>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</si>
  <si>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</si>
  <si>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</si>
  <si>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</si>
  <si>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</si>
  <si>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</si>
  <si>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</si>
  <si>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</si>
  <si>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</si>
  <si>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</si>
  <si>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</si>
  <si>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</si>
  <si>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</si>
  <si>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</si>
  <si>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</si>
  <si>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</si>
  <si>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</si>
  <si>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</si>
  <si>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</si>
  <si>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</si>
  <si>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</si>
  <si>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</si>
  <si>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</si>
  <si>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</si>
  <si>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</si>
  <si>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</si>
  <si>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</si>
  <si>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</si>
  <si>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</si>
  <si>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</si>
  <si>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</si>
  <si>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</si>
  <si>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</si>
  <si>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</si>
  <si>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</si>
  <si>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</si>
  <si>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</si>
  <si>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</si>
  <si>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</si>
  <si>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</si>
  <si>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</si>
  <si>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</si>
  <si>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</si>
  <si>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</si>
  <si>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</si>
  <si>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</si>
  <si>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</si>
  <si>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</si>
  <si>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</si>
  <si>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</si>
  <si>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</si>
  <si>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</si>
  <si>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</si>
  <si>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</si>
  <si>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</si>
  <si>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</si>
  <si>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</si>
  <si>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</si>
  <si>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</si>
  <si>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</si>
  <si>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</si>
  <si>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</si>
  <si>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</si>
  <si>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</si>
  <si>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</si>
  <si>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</si>
  <si>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</si>
  <si>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</si>
  <si>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</si>
  <si>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</si>
  <si>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</si>
  <si>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</si>
  <si>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</si>
  <si>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</si>
  <si>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</si>
  <si>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</si>
  <si>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</si>
  <si>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</si>
  <si>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</si>
  <si>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</si>
  <si>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</si>
  <si>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</si>
  <si>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</si>
  <si>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</si>
  <si>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</si>
  <si>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</si>
  <si>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</si>
  <si>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</si>
  <si>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</si>
  <si>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</si>
  <si>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</si>
  <si>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</si>
  <si>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</si>
  <si>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</si>
  <si>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</si>
  <si>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</si>
  <si>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</si>
  <si>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</si>
  <si>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</si>
  <si>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</si>
  <si>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</si>
  <si>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</si>
  <si>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</si>
  <si>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</si>
  <si>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</si>
  <si>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</si>
  <si>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</si>
  <si>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</si>
  <si>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</si>
  <si>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</si>
  <si>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</si>
  <si>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</si>
  <si>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</si>
  <si>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</si>
  <si>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</si>
  <si>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</si>
  <si>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</si>
  <si>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</si>
  <si>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</si>
  <si>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</si>
  <si>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</si>
  <si>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</si>
  <si>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</si>
  <si>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</si>
  <si>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</si>
  <si>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</si>
  <si>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</si>
  <si>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</si>
  <si>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</si>
  <si>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</si>
  <si>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</si>
  <si>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</si>
  <si>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</si>
  <si>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</si>
  <si>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</si>
  <si>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</si>
  <si>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</si>
  <si>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</si>
  <si>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</si>
  <si>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</si>
  <si>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</si>
  <si>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</si>
  <si>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</si>
  <si>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</si>
  <si>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</si>
  <si>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</si>
  <si>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</si>
  <si>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</si>
  <si>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</si>
  <si>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</si>
  <si>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</si>
  <si>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</si>
  <si>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</si>
  <si>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</si>
  <si>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</si>
  <si>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</si>
  <si>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</si>
  <si>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</si>
  <si>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</si>
  <si>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</si>
  <si>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</si>
  <si>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</si>
  <si>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</si>
  <si>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</si>
  <si>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</si>
  <si>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</si>
  <si>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</si>
  <si>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</si>
  <si>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</si>
  <si>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</si>
  <si>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</si>
  <si>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</si>
  <si>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</si>
  <si>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</si>
  <si>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</si>
  <si>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</si>
  <si>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</si>
  <si>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</si>
  <si>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</si>
  <si>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</si>
  <si>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</si>
  <si>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</si>
  <si>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</si>
  <si>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</si>
  <si>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</si>
  <si>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</si>
  <si>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</si>
  <si>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</si>
  <si>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</si>
  <si>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</si>
  <si>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</si>
  <si>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</si>
  <si>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</si>
  <si>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</si>
  <si>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</si>
  <si>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</si>
  <si>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</si>
  <si>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</si>
  <si>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</si>
  <si>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</si>
  <si>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</si>
  <si>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</si>
  <si>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</si>
  <si>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</si>
  <si>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</si>
  <si>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</si>
  <si>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</si>
  <si>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</si>
  <si>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</si>
  <si>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</si>
  <si>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</si>
  <si>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</si>
  <si>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</si>
  <si>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</si>
  <si>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</si>
  <si>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</si>
  <si>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</si>
  <si>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</si>
  <si>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</si>
  <si>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</si>
  <si>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</si>
  <si>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</si>
  <si>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</si>
  <si>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</si>
  <si>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</si>
  <si>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</si>
  <si>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</si>
  <si>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</si>
  <si>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</si>
  <si>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</si>
  <si>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</si>
  <si>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</si>
  <si>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</si>
  <si>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</si>
  <si>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</si>
  <si>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</si>
  <si>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</si>
  <si>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</si>
  <si>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</si>
  <si>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</si>
  <si>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</si>
  <si>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</si>
  <si>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</si>
  <si>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</si>
  <si>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</si>
  <si>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</si>
  <si>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</si>
  <si>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</si>
  <si>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</si>
  <si>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</si>
  <si>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</si>
  <si>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</si>
  <si>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</si>
  <si>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</si>
  <si>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</si>
  <si>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</si>
  <si>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</si>
  <si>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</si>
  <si>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</si>
  <si>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</si>
  <si>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</si>
  <si>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</si>
  <si>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</si>
  <si>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</si>
  <si>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</si>
  <si>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</si>
  <si>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</si>
  <si>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</si>
  <si>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</si>
  <si>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</si>
  <si>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</si>
  <si>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</si>
  <si>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</si>
  <si>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</si>
  <si>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</si>
  <si>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</si>
  <si>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</si>
  <si>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</si>
  <si>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</si>
  <si>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</si>
  <si>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</si>
  <si>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</si>
  <si>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</si>
  <si>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</si>
  <si>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</si>
  <si>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</si>
  <si>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</si>
  <si>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</si>
  <si>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</si>
  <si>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</si>
  <si>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</si>
  <si>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</si>
  <si>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</si>
  <si>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</si>
  <si>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</si>
  <si>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</si>
  <si>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</si>
  <si>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</si>
  <si>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</si>
  <si>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</si>
  <si>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</si>
  <si>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</si>
  <si>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</si>
  <si>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</si>
  <si>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</si>
  <si>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</si>
  <si>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</si>
  <si>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</si>
  <si>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</si>
  <si>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</si>
  <si>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</si>
  <si>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</si>
  <si>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</si>
  <si>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</si>
  <si>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</si>
  <si>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</si>
  <si>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</si>
  <si>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</si>
  <si>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</si>
  <si>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</si>
  <si>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</si>
  <si>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</si>
  <si>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</si>
  <si>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</si>
  <si>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</si>
  <si>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</si>
  <si>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</si>
  <si>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</si>
  <si>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</si>
  <si>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</si>
  <si>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</si>
  <si>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</si>
  <si>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</si>
  <si>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</si>
  <si>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</si>
  <si>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</si>
  <si>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</si>
  <si>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</si>
  <si>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</si>
  <si>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</si>
  <si>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</si>
  <si>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</si>
  <si>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</si>
  <si>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</si>
  <si>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</si>
  <si>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</si>
  <si>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</si>
  <si>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</si>
  <si>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</si>
  <si>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</si>
  <si>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</si>
  <si>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</si>
  <si>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</si>
  <si>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</si>
  <si>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</si>
  <si>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</si>
  <si>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</si>
  <si>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</si>
  <si>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</si>
  <si>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</si>
  <si>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</si>
  <si>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</si>
  <si>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</si>
  <si>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</si>
  <si>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</si>
  <si>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</si>
  <si>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</si>
  <si>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</si>
  <si>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</si>
  <si>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</si>
  <si>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</si>
  <si>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</si>
  <si>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</si>
  <si>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</si>
  <si>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</si>
  <si>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</si>
  <si>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</si>
  <si>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</si>
  <si>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</si>
  <si>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</si>
  <si>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</si>
  <si>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</si>
  <si>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</si>
  <si>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</si>
  <si>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</si>
  <si>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</si>
  <si>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</si>
  <si>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</si>
  <si>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</si>
  <si>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</si>
  <si>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</si>
  <si>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</si>
  <si>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</si>
  <si>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</si>
  <si>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</si>
  <si>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</si>
  <si>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</si>
  <si>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</si>
  <si>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</si>
  <si>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</si>
  <si>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</si>
  <si>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</si>
  <si>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</si>
  <si>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</si>
  <si>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</si>
  <si>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</si>
  <si>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</si>
  <si>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</si>
  <si>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</si>
  <si>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</si>
  <si>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</si>
  <si>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</si>
  <si>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</si>
  <si>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</si>
  <si>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</si>
  <si>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</si>
  <si>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</si>
  <si>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</si>
  <si>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</si>
  <si>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</si>
  <si>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</si>
  <si>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</si>
  <si>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</si>
  <si>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</si>
  <si>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</si>
  <si>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</si>
  <si>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</si>
  <si>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</si>
  <si>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</si>
  <si>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</si>
  <si>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</si>
  <si>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</si>
  <si>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</si>
  <si>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</si>
  <si>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</si>
  <si>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</si>
  <si>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</si>
  <si>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</si>
  <si>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</si>
  <si>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</si>
  <si>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</si>
  <si>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</si>
  <si>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</si>
  <si>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</si>
  <si>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</si>
  <si>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</si>
  <si>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</si>
  <si>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</si>
  <si>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</si>
  <si>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</si>
  <si>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</si>
  <si>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</si>
  <si>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</si>
  <si>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</si>
  <si>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</si>
  <si>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</si>
  <si>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</si>
  <si>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</si>
  <si>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</si>
  <si>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</si>
  <si>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</si>
  <si>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</si>
  <si>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</si>
  <si>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</si>
  <si>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</si>
  <si>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</si>
  <si>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</si>
  <si>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</si>
  <si>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</si>
  <si>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</si>
  <si>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</si>
  <si>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</si>
  <si>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</si>
  <si>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</si>
  <si>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</si>
  <si>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</si>
  <si>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</si>
  <si>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</si>
  <si>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</si>
  <si>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</si>
  <si>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</si>
  <si>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</si>
  <si>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</si>
  <si>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</si>
  <si>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</si>
  <si>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</si>
  <si>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</si>
  <si>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</si>
  <si>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</si>
  <si>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</si>
  <si>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</si>
  <si>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</si>
  <si>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</si>
  <si>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</si>
  <si>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</si>
  <si>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</si>
  <si>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</si>
  <si>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</si>
  <si>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</si>
  <si>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</si>
  <si>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</si>
  <si>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</si>
  <si>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</si>
  <si>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</si>
  <si>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</si>
  <si>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</si>
  <si>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</si>
  <si>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</si>
  <si>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</si>
  <si>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</si>
  <si>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</si>
  <si>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</si>
  <si>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</si>
  <si>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</si>
  <si>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</si>
  <si>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</si>
  <si>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</si>
  <si>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</si>
  <si>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</si>
  <si>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</si>
  <si>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</si>
  <si>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</si>
  <si>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</si>
  <si>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</si>
  <si>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</si>
  <si>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</si>
  <si>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</si>
  <si>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</si>
  <si>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</si>
  <si>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</si>
  <si>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</si>
  <si>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</si>
  <si>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</si>
  <si>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</si>
  <si>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</si>
  <si>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</si>
  <si>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</si>
  <si>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</si>
  <si>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</si>
  <si>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</si>
  <si>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</si>
  <si>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</si>
  <si>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</si>
  <si>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</si>
  <si>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</si>
  <si>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</si>
  <si>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</si>
  <si>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</si>
  <si>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</si>
  <si>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</si>
  <si>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</si>
  <si>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</si>
  <si>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</si>
  <si>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</si>
  <si>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</si>
  <si>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</si>
  <si>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</si>
  <si>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</si>
  <si>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</si>
  <si>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</si>
  <si>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</si>
  <si>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</si>
  <si>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</si>
  <si>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</si>
  <si>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</si>
  <si>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</si>
  <si>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</si>
  <si>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</si>
  <si>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</si>
  <si>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</si>
  <si>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</si>
  <si>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</si>
  <si>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</si>
  <si>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</si>
  <si>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</si>
  <si>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</si>
  <si>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</si>
  <si>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</si>
  <si>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</si>
  <si>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</si>
  <si>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</si>
  <si>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</si>
  <si>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</si>
  <si>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</si>
  <si>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</si>
  <si>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</si>
  <si>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</si>
  <si>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</si>
  <si>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</si>
  <si>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</si>
  <si>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</si>
  <si>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</si>
  <si>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</si>
  <si>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</si>
  <si>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</si>
  <si>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</si>
  <si>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</si>
  <si>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</si>
  <si>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</si>
  <si>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</si>
  <si>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</si>
  <si>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</si>
  <si>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</si>
  <si>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</si>
  <si>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</si>
  <si>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</si>
  <si>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</si>
  <si>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</si>
  <si>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</si>
  <si>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</si>
  <si>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</si>
  <si>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</si>
  <si>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</si>
  <si>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</si>
  <si>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</si>
  <si>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</si>
  <si>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</si>
  <si>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</si>
  <si>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</si>
  <si>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</si>
  <si>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</si>
  <si>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</si>
  <si>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</si>
  <si>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</si>
  <si>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</si>
  <si>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</si>
  <si>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</si>
  <si>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</si>
  <si>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</si>
  <si>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</si>
  <si>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</si>
  <si>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</si>
  <si>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</si>
  <si>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</si>
  <si>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</si>
  <si>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</si>
  <si>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</si>
  <si>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</si>
  <si>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</si>
  <si>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</si>
  <si>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</si>
  <si>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</si>
  <si>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</si>
  <si>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</si>
  <si>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</si>
  <si>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</si>
  <si>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</si>
  <si>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</si>
  <si>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</si>
  <si>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</si>
  <si>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</si>
  <si>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</si>
  <si>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</si>
  <si>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</si>
  <si>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</si>
  <si>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</si>
  <si>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</si>
  <si>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</si>
  <si>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</si>
  <si>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</si>
  <si>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</si>
  <si>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</si>
  <si>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</si>
  <si>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</si>
  <si>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</si>
  <si>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</si>
  <si>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</si>
  <si>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</si>
  <si>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</si>
  <si>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</si>
  <si>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</si>
  <si>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</si>
  <si>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</si>
  <si>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</si>
  <si>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</si>
  <si>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</si>
  <si>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</si>
  <si>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</si>
  <si>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</si>
  <si>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</si>
  <si>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</si>
  <si>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</si>
  <si>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</si>
  <si>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</si>
  <si>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</si>
  <si>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</si>
  <si>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</si>
  <si>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</si>
  <si>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</si>
  <si>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</si>
  <si>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</si>
  <si>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</si>
  <si>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</si>
  <si>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</si>
  <si>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</si>
  <si>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</si>
  <si>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</si>
  <si>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</si>
  <si>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</si>
  <si>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</si>
  <si>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</si>
  <si>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</si>
  <si>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</si>
  <si>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</si>
  <si>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</si>
  <si>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</si>
  <si>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</si>
  <si>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</si>
  <si>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</si>
  <si>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</si>
  <si>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</si>
  <si>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</si>
  <si>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</si>
  <si>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</si>
  <si>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</si>
  <si>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</si>
  <si>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</si>
  <si>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</si>
  <si>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</si>
  <si>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</si>
  <si>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</si>
  <si>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</si>
  <si>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</si>
  <si>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</si>
  <si>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</si>
  <si>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</si>
  <si>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</si>
  <si>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</si>
  <si>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</si>
  <si>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</si>
  <si>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</si>
  <si>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</si>
  <si>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</si>
  <si>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</si>
  <si>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</si>
  <si>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</si>
  <si>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</si>
  <si>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</si>
  <si>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</si>
  <si>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</si>
  <si>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</si>
  <si>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</si>
  <si>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</si>
  <si>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</si>
  <si>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</si>
  <si>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</si>
  <si>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</si>
  <si>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</si>
  <si>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</si>
  <si>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</si>
  <si>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</si>
  <si>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</si>
  <si>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</si>
  <si>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</si>
  <si>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</si>
  <si>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</si>
  <si>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</si>
  <si>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</si>
  <si>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</si>
  <si>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</si>
  <si>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</si>
  <si>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</si>
  <si>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</si>
  <si>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</si>
  <si>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</si>
  <si>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</si>
  <si>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</si>
  <si>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</si>
  <si>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</si>
  <si>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</si>
  <si>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</si>
  <si>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</si>
  <si>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</si>
  <si>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</si>
  <si>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</si>
  <si>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</si>
  <si>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</si>
  <si>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</si>
  <si>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</si>
  <si>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</si>
  <si>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</si>
  <si>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</si>
  <si>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</si>
  <si>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</si>
  <si>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</si>
  <si>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</si>
  <si>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</si>
  <si>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</si>
  <si>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</si>
  <si>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</si>
  <si>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</si>
  <si>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</si>
  <si>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</si>
  <si>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</si>
  <si>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</si>
  <si>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</si>
  <si>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</si>
  <si>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</si>
  <si>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</si>
  <si>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</si>
  <si>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</si>
  <si>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</si>
  <si>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</si>
  <si>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</si>
  <si>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</si>
  <si>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</si>
  <si>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</si>
  <si>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</si>
  <si>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</si>
  <si>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</si>
  <si>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</si>
  <si>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</si>
  <si>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</si>
  <si>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</si>
  <si>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</si>
  <si>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</si>
  <si>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</si>
  <si>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</si>
  <si>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</si>
  <si>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</si>
  <si>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</si>
  <si>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</si>
  <si>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</si>
  <si>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</si>
  <si>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</si>
  <si>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</si>
  <si>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</si>
  <si>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</si>
  <si>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</si>
  <si>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</si>
  <si>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</si>
  <si>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</si>
  <si>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</si>
  <si>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</si>
  <si>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</si>
  <si>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</si>
  <si>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</si>
  <si>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</si>
  <si>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</si>
  <si>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</si>
  <si>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</si>
  <si>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</si>
  <si>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</si>
  <si>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</si>
  <si>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</si>
  <si>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</si>
  <si>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</si>
  <si>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</si>
  <si>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</si>
  <si>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</si>
  <si>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</si>
  <si>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</si>
  <si>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</si>
  <si>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</si>
  <si>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</si>
  <si>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</si>
  <si>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</si>
  <si>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</si>
  <si>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</si>
  <si>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</si>
  <si>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</si>
  <si>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</si>
  <si>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</si>
  <si>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</si>
  <si>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</si>
  <si>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</si>
  <si>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</si>
  <si>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</si>
  <si>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</si>
  <si>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</si>
  <si>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</si>
  <si>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</si>
  <si>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</si>
  <si>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</si>
  <si>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</si>
  <si>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</si>
  <si>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</si>
  <si>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</si>
  <si>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</si>
  <si>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</si>
  <si>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</si>
  <si>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</si>
  <si>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</si>
  <si>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</si>
  <si>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</si>
  <si>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</si>
  <si>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</si>
  <si>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</si>
  <si>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</si>
  <si>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</si>
  <si>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</si>
  <si>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</si>
  <si>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</si>
  <si>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</si>
  <si>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</si>
  <si>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</si>
  <si>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</si>
  <si>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</si>
  <si>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</si>
  <si>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</si>
  <si>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</si>
  <si>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</si>
  <si>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</si>
  <si>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</si>
  <si>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</si>
  <si>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</si>
  <si>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</si>
  <si>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</si>
  <si>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</si>
  <si>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</si>
  <si>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</si>
  <si>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</si>
  <si>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</si>
  <si>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</si>
  <si>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</si>
  <si>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</si>
  <si>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</si>
  <si>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</si>
  <si>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</si>
  <si>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</si>
  <si>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</si>
  <si>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</si>
  <si>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</si>
  <si>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</si>
  <si>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</si>
  <si>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</si>
  <si>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</si>
  <si>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</si>
  <si>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</si>
  <si>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</si>
  <si>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</si>
  <si>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</si>
  <si>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</si>
  <si>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</si>
  <si>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</si>
  <si>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</si>
  <si>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</si>
  <si>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</si>
  <si>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</si>
  <si>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</si>
  <si>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</si>
  <si>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</si>
  <si>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</si>
  <si>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</si>
  <si>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</si>
  <si>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</si>
  <si>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</si>
  <si>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</si>
  <si>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</si>
  <si>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</si>
  <si>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</si>
  <si>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</si>
  <si>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</si>
  <si>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</si>
  <si>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</si>
  <si>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</si>
  <si>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</si>
  <si>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</si>
  <si>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</si>
  <si>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</si>
  <si>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</si>
  <si>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</si>
  <si>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</si>
  <si>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</si>
  <si>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</si>
  <si>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</si>
  <si>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</si>
  <si>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</si>
  <si>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</si>
  <si>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</si>
  <si>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</si>
  <si>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</si>
  <si>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</si>
  <si>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</si>
  <si>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</si>
  <si>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</si>
  <si>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</si>
  <si>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</si>
  <si>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</si>
  <si>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</si>
  <si>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</si>
  <si>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</si>
  <si>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</si>
  <si>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</si>
  <si>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</si>
  <si>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</si>
  <si>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</si>
  <si>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</si>
  <si>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</si>
  <si>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</si>
  <si>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</si>
  <si>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</si>
  <si>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</si>
  <si>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</si>
  <si>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</si>
  <si>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</si>
  <si>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</si>
  <si>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</si>
  <si>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</si>
  <si>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</si>
  <si>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</si>
  <si>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</si>
  <si>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</si>
  <si>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</si>
  <si>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</si>
  <si>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</si>
  <si>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</si>
  <si>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</si>
  <si>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</si>
  <si>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</si>
  <si>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</si>
  <si>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</si>
  <si>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</si>
  <si>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</si>
  <si>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</si>
  <si>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</si>
  <si>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</si>
  <si>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</si>
  <si>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</si>
  <si>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</si>
  <si>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</si>
  <si>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</si>
  <si>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</si>
  <si>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</si>
  <si>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</si>
  <si>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</si>
  <si>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</si>
  <si>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</si>
  <si>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</si>
  <si>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</si>
  <si>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</si>
  <si>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</si>
  <si>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</si>
  <si>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</si>
  <si>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</si>
  <si>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</si>
  <si>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</si>
  <si>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</si>
  <si>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</si>
  <si>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</si>
  <si>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</si>
  <si>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</si>
  <si>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</si>
  <si>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</si>
  <si>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</si>
  <si>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</si>
  <si>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</si>
  <si>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</si>
  <si>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</si>
  <si>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</si>
  <si>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</si>
  <si>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</si>
  <si>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</si>
  <si>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</si>
  <si>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</si>
  <si>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</si>
  <si>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</si>
  <si>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</si>
  <si>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</si>
  <si>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</si>
  <si>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</si>
  <si>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</si>
  <si>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</si>
  <si>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</si>
  <si>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</si>
  <si>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</si>
  <si>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</si>
  <si>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</si>
  <si>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</si>
  <si>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</si>
  <si>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</si>
  <si>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</si>
  <si>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</si>
  <si>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</si>
  <si>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</si>
  <si>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</si>
  <si>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</si>
  <si>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</si>
  <si>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</si>
  <si>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</si>
  <si>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</si>
  <si>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</si>
  <si>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</si>
  <si>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</si>
  <si>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</si>
  <si>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</si>
  <si>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</si>
  <si>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</si>
  <si>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</si>
  <si>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</si>
  <si>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</si>
  <si>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</si>
  <si>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</si>
  <si>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</si>
  <si>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</si>
  <si>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</si>
  <si>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</si>
  <si>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</si>
  <si>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</si>
  <si>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</si>
  <si>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</si>
  <si>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</si>
  <si>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</si>
  <si>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</si>
  <si>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</si>
  <si>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</si>
  <si>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</si>
  <si>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</si>
  <si>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</si>
  <si>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</si>
  <si>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</si>
  <si>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</si>
  <si>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</si>
  <si>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</si>
  <si>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</si>
  <si>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</si>
  <si>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</si>
  <si>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</si>
  <si>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</si>
  <si>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</si>
  <si>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</si>
  <si>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</si>
  <si>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</si>
  <si>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</si>
  <si>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</si>
  <si>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</si>
  <si>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</si>
  <si>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</si>
  <si>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</si>
  <si>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</si>
  <si>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</si>
  <si>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</si>
  <si>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</si>
  <si>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</si>
  <si>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</si>
  <si>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</si>
  <si>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</si>
  <si>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</si>
  <si>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</si>
  <si>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</si>
  <si>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</si>
  <si>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</si>
  <si>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</si>
  <si>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</si>
  <si>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</si>
  <si>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</si>
  <si>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</si>
  <si>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</si>
  <si>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</si>
  <si>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</si>
  <si>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</si>
  <si>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</si>
  <si>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</si>
  <si>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</si>
  <si>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</si>
  <si>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</si>
  <si>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</si>
  <si>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</si>
  <si>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</si>
  <si>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</si>
  <si>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</si>
  <si>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</si>
  <si>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</si>
  <si>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</si>
  <si>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</si>
  <si>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</si>
  <si>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</si>
  <si>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</si>
  <si>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</si>
  <si>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</si>
  <si>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</si>
  <si>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</si>
  <si>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</si>
  <si>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</si>
  <si>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</si>
  <si>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</si>
  <si>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</si>
  <si>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</si>
  <si>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</si>
  <si>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</si>
  <si>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</si>
  <si>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</si>
  <si>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</si>
  <si>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</si>
  <si>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</si>
  <si>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</si>
  <si>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</si>
  <si>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</si>
  <si>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</si>
  <si>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</si>
  <si>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</si>
  <si>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</si>
  <si>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</si>
  <si>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</si>
  <si>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</si>
  <si>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</si>
  <si>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</si>
  <si>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</si>
  <si>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</si>
  <si>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</si>
  <si>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</si>
  <si>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</si>
  <si>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</si>
  <si>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</si>
  <si>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</si>
  <si>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</si>
  <si>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</si>
  <si>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</si>
  <si>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</si>
  <si>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</si>
  <si>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</si>
  <si>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</si>
  <si>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</si>
  <si>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</si>
  <si>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</si>
  <si>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</si>
  <si>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</si>
  <si>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</si>
  <si>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</si>
  <si>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</si>
  <si>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</si>
  <si>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</si>
  <si>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</si>
  <si>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</si>
  <si>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</si>
  <si>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</si>
  <si>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</si>
  <si>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</si>
  <si>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</si>
  <si>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</si>
  <si>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</si>
  <si>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</si>
  <si>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</si>
  <si>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</si>
  <si>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</si>
  <si>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</si>
  <si>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</si>
  <si>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</si>
  <si>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</si>
  <si>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</si>
  <si>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</si>
  <si>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</si>
  <si>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</si>
  <si>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</si>
  <si>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</si>
  <si>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</si>
  <si>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</si>
  <si>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</si>
  <si>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</si>
  <si>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</si>
  <si>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</si>
  <si>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</si>
  <si>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</si>
  <si>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</si>
  <si>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</si>
  <si>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</si>
  <si>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</si>
  <si>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</si>
  <si>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</si>
  <si>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</si>
  <si>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</si>
  <si>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</si>
  <si>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</si>
  <si>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</si>
  <si>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</si>
  <si>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</si>
  <si>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</si>
  <si>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</si>
  <si>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</si>
  <si>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</si>
  <si>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</si>
  <si>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</si>
  <si>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</si>
  <si>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</si>
  <si>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</si>
  <si>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</si>
  <si>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</si>
  <si>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</si>
  <si>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</si>
  <si>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</si>
  <si>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</si>
  <si>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</si>
  <si>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</si>
  <si>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</si>
  <si>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</si>
  <si>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</si>
  <si>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</si>
  <si>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</si>
  <si>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</si>
  <si>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</si>
  <si>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</si>
  <si>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</si>
  <si>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</si>
  <si>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</si>
  <si>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</si>
  <si>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</si>
  <si>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</si>
  <si>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</si>
  <si>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</si>
  <si>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</si>
  <si>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</si>
  <si>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</si>
  <si>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</si>
  <si>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</si>
  <si>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</si>
  <si>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</si>
  <si>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</si>
  <si>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</si>
  <si>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</si>
  <si>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</si>
  <si>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</si>
  <si>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</si>
  <si>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</si>
  <si>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</si>
  <si>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</si>
  <si>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</si>
  <si>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</si>
  <si>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</si>
  <si>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</si>
  <si>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</si>
  <si>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</si>
  <si>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</si>
  <si>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</si>
  <si>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</si>
  <si>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</si>
  <si>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</si>
  <si>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</si>
  <si>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</si>
  <si>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</si>
  <si>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</si>
  <si>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</si>
  <si>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</si>
  <si>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</si>
  <si>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</si>
  <si>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</si>
  <si>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</si>
  <si>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</si>
  <si>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</si>
  <si>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</si>
  <si>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</si>
  <si>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</si>
  <si>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</si>
  <si>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</si>
  <si>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</si>
  <si>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</si>
  <si>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</si>
  <si>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</si>
  <si>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</si>
  <si>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</si>
  <si>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</si>
  <si>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</si>
  <si>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</si>
  <si>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</si>
  <si>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</si>
  <si>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</si>
  <si>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</si>
  <si>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</si>
  <si>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</si>
  <si>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</si>
  <si>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</si>
  <si>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</si>
  <si>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</si>
  <si>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</si>
  <si>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</si>
  <si>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</si>
  <si>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</si>
  <si>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</si>
  <si>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</si>
  <si>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</si>
  <si>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</si>
  <si>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</si>
  <si>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</si>
  <si>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</si>
  <si>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</si>
  <si>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</si>
  <si>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</si>
  <si>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</si>
  <si>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</si>
  <si>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</si>
  <si>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</si>
  <si>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</si>
  <si>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</si>
  <si>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</si>
  <si>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</si>
  <si>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</si>
  <si>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</si>
  <si>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</si>
  <si>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</si>
  <si>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</si>
  <si>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</si>
  <si>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</si>
  <si>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</si>
  <si>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</si>
  <si>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</si>
  <si>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</si>
  <si>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</si>
  <si>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</si>
  <si>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</si>
  <si>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</si>
  <si>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</si>
  <si>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</si>
  <si>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</si>
  <si>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</si>
  <si>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</si>
  <si>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</si>
  <si>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</si>
  <si>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</si>
  <si>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</si>
  <si>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</si>
  <si>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</si>
  <si>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</si>
  <si>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</si>
  <si>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</si>
  <si>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</si>
  <si>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</si>
  <si>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</si>
  <si>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</si>
  <si>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</si>
  <si>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</si>
  <si>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</si>
  <si>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</si>
  <si>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</si>
  <si>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</si>
  <si>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</si>
  <si>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</si>
  <si>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</si>
  <si>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</si>
  <si>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</si>
  <si>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</si>
  <si>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</si>
  <si>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</si>
  <si>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</si>
  <si>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</si>
  <si>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</si>
  <si>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</si>
  <si>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</si>
  <si>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</si>
  <si>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</si>
  <si>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</si>
  <si>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</si>
  <si>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</si>
  <si>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</si>
  <si>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</si>
  <si>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</si>
  <si>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</si>
  <si>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</si>
  <si>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</si>
  <si>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</si>
  <si>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</si>
  <si>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</si>
  <si>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</si>
  <si>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</si>
  <si>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</si>
  <si>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</si>
  <si>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</si>
  <si>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</si>
  <si>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</si>
  <si>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</si>
  <si>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</si>
  <si>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</si>
  <si>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</si>
  <si>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</si>
  <si>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</si>
  <si>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</si>
  <si>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</si>
  <si>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</si>
  <si>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</si>
  <si>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</si>
  <si>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</si>
  <si>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</si>
  <si>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</si>
  <si>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</si>
  <si>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</si>
  <si>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</si>
  <si>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</si>
  <si>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</si>
  <si>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</si>
  <si>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</si>
  <si>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</si>
  <si>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</si>
  <si>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</si>
  <si>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</si>
  <si>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</si>
  <si>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</si>
  <si>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</si>
  <si>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</si>
  <si>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</si>
  <si>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</si>
  <si>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</si>
  <si>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</si>
  <si>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</si>
  <si>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</si>
  <si>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</si>
  <si>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</si>
  <si>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</si>
  <si>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</si>
  <si>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</si>
  <si>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</si>
  <si>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</si>
  <si>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</si>
  <si>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</si>
  <si>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</si>
  <si>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</si>
  <si>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</si>
  <si>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</si>
  <si>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</si>
  <si>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</si>
  <si>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</si>
  <si>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</si>
  <si>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</si>
  <si>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</si>
  <si>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</si>
  <si>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</si>
  <si>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</si>
  <si>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</si>
  <si>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</si>
  <si>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</si>
  <si>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</si>
  <si>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</si>
  <si>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</si>
  <si>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</si>
  <si>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</si>
  <si>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</si>
  <si>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</si>
  <si>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</si>
  <si>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</si>
  <si>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</si>
  <si>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</si>
  <si>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</si>
  <si>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</si>
  <si>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</si>
  <si>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</si>
  <si>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</si>
  <si>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</si>
  <si>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</si>
  <si>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</si>
  <si>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</si>
  <si>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</si>
  <si>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</si>
  <si>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</si>
  <si>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</si>
  <si>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</si>
  <si>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</si>
  <si>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</si>
  <si>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</si>
  <si>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</si>
  <si>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</si>
  <si>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</si>
  <si>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</si>
  <si>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</si>
  <si>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</si>
  <si>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</si>
  <si>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</si>
  <si>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</si>
  <si>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</si>
  <si>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</si>
  <si>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</si>
  <si>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</si>
  <si>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</si>
  <si>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</si>
  <si>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</si>
  <si>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</si>
  <si>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</si>
  <si>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</si>
  <si>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</si>
  <si>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</si>
  <si>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</si>
  <si>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</si>
  <si>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</si>
  <si>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</si>
  <si>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</si>
  <si>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</si>
  <si>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</si>
  <si>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</si>
  <si>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</si>
  <si>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</si>
  <si>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</si>
  <si>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</si>
  <si>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</si>
  <si>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</si>
  <si>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</si>
  <si>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</si>
  <si>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</si>
  <si>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</si>
  <si>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</si>
  <si>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</si>
  <si>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</si>
  <si>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</si>
  <si>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</si>
  <si>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</si>
  <si>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</si>
  <si>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</si>
  <si>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</si>
  <si>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</si>
  <si>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</si>
  <si>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</si>
  <si>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</si>
  <si>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</si>
  <si>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</si>
  <si>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</si>
  <si>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</si>
  <si>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</si>
  <si>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</si>
  <si>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</si>
  <si>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</si>
  <si>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</si>
  <si>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</si>
  <si>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</si>
  <si>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</si>
  <si>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</si>
  <si>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</si>
  <si>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</si>
  <si>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</si>
  <si>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</si>
  <si>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</si>
  <si>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</si>
  <si>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</si>
  <si>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</si>
  <si>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</si>
  <si>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</si>
  <si>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</si>
  <si>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</si>
  <si>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</si>
  <si>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</si>
  <si>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</si>
  <si>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</si>
  <si>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</si>
  <si>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</si>
  <si>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</si>
  <si>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</si>
  <si>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</si>
  <si>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</si>
  <si>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</si>
  <si>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</si>
  <si>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</si>
  <si>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</si>
  <si>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</si>
  <si>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</si>
  <si>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</si>
  <si>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</si>
  <si>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</si>
  <si>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</si>
  <si>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</si>
  <si>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</si>
  <si>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</si>
  <si>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</si>
  <si>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</si>
  <si>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</si>
  <si>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</si>
  <si>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</si>
  <si>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</si>
  <si>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</si>
  <si>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</si>
  <si>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</si>
  <si>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</si>
  <si>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</si>
  <si>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</si>
  <si>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</si>
  <si>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</si>
  <si>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</si>
  <si>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</si>
  <si>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</si>
  <si>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</si>
  <si>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</si>
  <si>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</si>
  <si>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</si>
  <si>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</si>
  <si>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</si>
  <si>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</si>
  <si>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</si>
  <si>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</si>
  <si>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</si>
  <si>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</si>
  <si>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</si>
  <si>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</si>
  <si>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</si>
  <si>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</si>
  <si>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</si>
  <si>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</si>
  <si>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</si>
  <si>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</si>
  <si>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</si>
  <si>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</si>
  <si>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</si>
  <si>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</si>
  <si>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</si>
  <si>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</si>
  <si>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</si>
  <si>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</si>
  <si>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</si>
  <si>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</si>
  <si>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</si>
  <si>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</si>
  <si>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</si>
  <si>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</si>
  <si>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</si>
  <si>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</si>
  <si>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</si>
  <si>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</si>
  <si>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</si>
  <si>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</si>
  <si>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</si>
  <si>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</si>
  <si>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</si>
  <si>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</si>
  <si>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</si>
  <si>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</si>
  <si>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</si>
  <si>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</si>
  <si>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</si>
  <si>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</si>
  <si>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</si>
  <si>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</si>
  <si>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</si>
  <si>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</si>
  <si>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</si>
  <si>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</si>
  <si>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</si>
  <si>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</si>
  <si>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</si>
  <si>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</si>
  <si>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</si>
  <si>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</si>
  <si>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</si>
  <si>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</si>
  <si>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</si>
  <si>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</si>
  <si>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</si>
  <si>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</si>
  <si>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</si>
  <si>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</si>
  <si>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</si>
  <si>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</si>
  <si>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</si>
  <si>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</si>
  <si>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</si>
  <si>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</si>
  <si>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</si>
  <si>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</si>
  <si>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</si>
  <si>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</si>
  <si>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</si>
  <si>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</si>
  <si>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</si>
  <si>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</si>
  <si>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</si>
  <si>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</si>
  <si>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</si>
  <si>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</si>
  <si>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</si>
  <si>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</si>
  <si>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</si>
  <si>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</si>
  <si>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</si>
  <si>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</si>
  <si>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</si>
  <si>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</si>
  <si>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</si>
  <si>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</si>
  <si>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</si>
  <si>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</si>
  <si>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</si>
  <si>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</si>
  <si>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</si>
  <si>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</si>
  <si>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</si>
  <si>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</si>
  <si>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</si>
  <si>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</si>
  <si>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</si>
  <si>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</si>
  <si>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</si>
  <si>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</si>
  <si>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</si>
  <si>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</si>
  <si>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</si>
  <si>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</si>
  <si>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</si>
  <si>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</si>
  <si>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</si>
  <si>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</si>
  <si>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</si>
  <si>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</si>
  <si>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</si>
  <si>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</si>
  <si>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</si>
  <si>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</si>
  <si>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</si>
  <si>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</si>
  <si>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</si>
  <si>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</si>
  <si>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</si>
  <si>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</si>
  <si>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</si>
  <si>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</si>
  <si>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</si>
  <si>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</si>
  <si>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</si>
  <si>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</si>
  <si>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</si>
  <si>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</si>
  <si>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</si>
  <si>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</si>
  <si>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</si>
  <si>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</si>
  <si>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</si>
  <si>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</si>
  <si>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</si>
  <si>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</si>
  <si>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</si>
  <si>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</si>
  <si>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</si>
  <si>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</si>
  <si>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</si>
  <si>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</si>
  <si>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</si>
  <si>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</si>
  <si>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</si>
  <si>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</si>
  <si>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</si>
  <si>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</si>
  <si>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</si>
  <si>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</si>
  <si>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</si>
  <si>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</si>
  <si>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</si>
  <si>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</si>
  <si>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</si>
  <si>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</si>
  <si>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</si>
  <si>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</si>
  <si>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</si>
  <si>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</si>
  <si>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</si>
  <si>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</si>
  <si>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</si>
  <si>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</si>
  <si>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</si>
  <si>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</si>
  <si>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</si>
  <si>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</si>
  <si>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</si>
  <si>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</si>
  <si>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</si>
  <si>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</si>
  <si>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</si>
  <si>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</si>
  <si>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</si>
  <si>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</si>
  <si>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</si>
  <si>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</si>
  <si>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</si>
  <si>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</si>
  <si>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</si>
  <si>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</si>
  <si>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</si>
  <si>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</si>
  <si>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</si>
  <si>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</si>
  <si>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</si>
  <si>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</si>
  <si>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</si>
  <si>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</si>
  <si>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</si>
  <si>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</si>
  <si>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</si>
  <si>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</si>
  <si>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</si>
  <si>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</si>
  <si>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</si>
  <si>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</si>
  <si>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</si>
  <si>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</si>
  <si>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</si>
  <si>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</si>
  <si>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</si>
  <si>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</si>
  <si>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</si>
  <si>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</si>
  <si>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</si>
  <si>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</si>
  <si>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</si>
  <si>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</si>
  <si>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</si>
  <si>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</si>
  <si>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</si>
  <si>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</si>
  <si>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</si>
  <si>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</si>
  <si>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</si>
  <si>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</si>
  <si>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</si>
  <si>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</si>
  <si>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</si>
  <si>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</si>
  <si>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</si>
  <si>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</si>
  <si>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</si>
  <si>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</si>
  <si>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</si>
  <si>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</si>
  <si>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</si>
  <si>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</si>
  <si>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</si>
  <si>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</si>
  <si>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</si>
  <si>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</si>
  <si>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</si>
  <si>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</si>
  <si>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</si>
  <si>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</si>
  <si>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</si>
  <si>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</si>
  <si>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</si>
  <si>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</si>
  <si>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</si>
  <si>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</si>
  <si>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</si>
  <si>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</si>
  <si>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</si>
  <si>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</si>
  <si>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</si>
  <si>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</si>
  <si>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</si>
  <si>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</si>
  <si>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</si>
  <si>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</si>
  <si>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</si>
  <si>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</si>
  <si>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</si>
  <si>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</si>
  <si>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</si>
  <si>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</si>
  <si>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</si>
  <si>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</si>
  <si>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</si>
  <si>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</si>
  <si>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</si>
  <si>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</si>
  <si>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</si>
  <si>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</si>
  <si>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</si>
  <si>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</si>
  <si>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</si>
  <si>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</si>
  <si>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</si>
  <si>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</si>
  <si>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</si>
  <si>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</si>
  <si>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</si>
  <si>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</si>
  <si>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</si>
  <si>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</si>
  <si>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</si>
  <si>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</si>
  <si>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</si>
  <si>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</si>
  <si>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</si>
  <si>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</si>
  <si>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</si>
  <si>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</si>
  <si>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</si>
  <si>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</si>
  <si>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</si>
  <si>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</si>
  <si>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</si>
  <si>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</si>
  <si>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</si>
  <si>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</si>
  <si>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</si>
  <si>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</si>
  <si>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</si>
  <si>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</si>
  <si>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</si>
  <si>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</si>
  <si>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</si>
  <si>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</si>
  <si>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</si>
  <si>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</si>
  <si>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</si>
  <si>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</si>
  <si>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</si>
  <si>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</si>
  <si>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</si>
  <si>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</si>
  <si>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</si>
  <si>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</si>
  <si>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</si>
  <si>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</si>
  <si>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</si>
  <si>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</si>
  <si>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</si>
  <si>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</si>
  <si>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</si>
  <si>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</si>
  <si>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</si>
  <si>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</si>
  <si>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</si>
  <si>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</si>
  <si>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</si>
  <si>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</si>
  <si>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</si>
  <si>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</si>
  <si>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</si>
  <si>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</si>
  <si>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</si>
  <si>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</si>
  <si>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</si>
  <si>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</si>
  <si>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</si>
  <si>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</si>
  <si>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</si>
  <si>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</si>
  <si>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</si>
  <si>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</si>
  <si>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</si>
  <si>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</si>
  <si>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</si>
  <si>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</si>
  <si>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</si>
  <si>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</si>
  <si>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</si>
  <si>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</si>
  <si>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</si>
  <si>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</si>
  <si>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</si>
  <si>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</si>
  <si>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</si>
  <si>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</si>
  <si>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</si>
  <si>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</si>
  <si>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</si>
  <si>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</si>
  <si>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</si>
  <si>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</si>
  <si>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</si>
  <si>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</si>
  <si>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</si>
  <si>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</si>
  <si>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</si>
  <si>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</si>
  <si>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</si>
  <si>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</si>
  <si>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</si>
  <si>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</si>
  <si>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</si>
  <si>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</si>
  <si>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</si>
  <si>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</si>
  <si>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</si>
  <si>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</si>
  <si>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</si>
  <si>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</si>
  <si>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</si>
  <si>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</si>
  <si>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</si>
  <si>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</si>
  <si>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</si>
  <si>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</si>
  <si>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</si>
  <si>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</si>
  <si>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</si>
  <si>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</si>
  <si>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</si>
  <si>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</si>
  <si>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</si>
  <si>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</si>
  <si>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</si>
  <si>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</si>
  <si>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</si>
  <si>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</si>
  <si>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</si>
  <si>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</si>
  <si>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</si>
  <si>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</si>
  <si>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</si>
  <si>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</si>
  <si>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</si>
  <si>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</si>
  <si>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</si>
  <si>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</si>
  <si>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</si>
  <si>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</si>
  <si>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</si>
  <si>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</si>
  <si>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</si>
  <si>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</si>
  <si>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</si>
  <si>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</si>
  <si>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</si>
  <si>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</si>
  <si>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</si>
  <si>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</si>
  <si>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</si>
  <si>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</si>
  <si>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</si>
  <si>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</si>
  <si>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</si>
  <si>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</si>
  <si>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</si>
  <si>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</si>
  <si>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</si>
  <si>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</si>
  <si>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</si>
  <si>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</si>
  <si>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</si>
  <si>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</si>
  <si>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</si>
  <si>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</si>
  <si>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</si>
  <si>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</si>
  <si>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</si>
  <si>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</si>
  <si>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</si>
  <si>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</si>
  <si>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</si>
  <si>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</si>
  <si>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</si>
  <si>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</si>
  <si>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</si>
  <si>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</si>
  <si>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</si>
  <si>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</si>
  <si>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</si>
  <si>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</si>
  <si>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</si>
  <si>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</si>
  <si>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</si>
  <si>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</si>
  <si>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</si>
  <si>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</si>
  <si>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</si>
  <si>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</si>
  <si>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</si>
  <si>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</si>
  <si>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</si>
  <si>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</si>
  <si>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</si>
  <si>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</si>
  <si>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</si>
  <si>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</si>
  <si>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</si>
  <si>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</si>
  <si>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</si>
  <si>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</si>
  <si>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</si>
  <si>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</si>
  <si>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</si>
  <si>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</si>
  <si>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</si>
  <si>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</si>
  <si>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</si>
  <si>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</si>
  <si>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</si>
  <si>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</si>
  <si>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</si>
  <si>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</si>
  <si>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</si>
  <si>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</si>
  <si>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</si>
  <si>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</si>
  <si>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</si>
  <si>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</si>
  <si>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</si>
  <si>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</si>
  <si>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</si>
  <si>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</si>
  <si>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</si>
  <si>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</si>
  <si>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</si>
  <si>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</si>
  <si>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</si>
  <si>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</si>
  <si>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</si>
  <si>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</si>
  <si>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</si>
  <si>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</si>
  <si>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</si>
  <si>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</si>
  <si>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</si>
  <si>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</si>
  <si>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</si>
  <si>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</si>
  <si>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</si>
  <si>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</si>
  <si>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</si>
  <si>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</si>
  <si>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</si>
  <si>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</si>
  <si>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</si>
  <si>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</si>
  <si>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</si>
  <si>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</si>
  <si>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</si>
  <si>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</si>
  <si>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</si>
  <si>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</si>
  <si>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</si>
  <si>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</si>
  <si>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</si>
  <si>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</si>
  <si>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</si>
  <si>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</si>
  <si>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</si>
  <si>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</si>
  <si>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</si>
  <si>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</si>
  <si>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</si>
  <si>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</si>
  <si>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</si>
  <si>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</si>
  <si>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</si>
  <si>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</si>
  <si>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</si>
  <si>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</si>
  <si>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</si>
  <si>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</si>
  <si>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</si>
  <si>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</si>
  <si>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</si>
  <si>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</si>
  <si>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</si>
  <si>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</si>
  <si>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</si>
  <si>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</si>
  <si>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</si>
  <si>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</si>
  <si>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</si>
  <si>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</si>
  <si>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</si>
  <si>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</si>
  <si>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</si>
  <si>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</si>
  <si>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</si>
  <si>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</si>
  <si>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</si>
  <si>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</si>
  <si>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</si>
  <si>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</si>
  <si>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</si>
  <si>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</si>
  <si>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</si>
  <si>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</si>
  <si>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</si>
  <si>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</si>
  <si>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</si>
  <si>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</si>
  <si>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</si>
  <si>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</si>
  <si>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</si>
  <si>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</si>
  <si>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</si>
  <si>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</si>
  <si>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</si>
  <si>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</si>
  <si>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</si>
  <si>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</si>
  <si>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</si>
  <si>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</si>
  <si>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</si>
  <si>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</si>
  <si>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</si>
  <si>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</si>
  <si>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</si>
  <si>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</si>
  <si>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</si>
  <si>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</si>
  <si>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</si>
  <si>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</si>
  <si>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</si>
  <si>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</si>
  <si>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</si>
  <si>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</si>
  <si>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</si>
  <si>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</si>
  <si>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</si>
  <si>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</si>
  <si>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</si>
  <si>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</si>
  <si>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</si>
  <si>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</si>
  <si>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</si>
  <si>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</si>
  <si>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</si>
  <si>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</si>
  <si>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</si>
  <si>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</si>
  <si>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</si>
  <si>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</si>
  <si>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</si>
  <si>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</si>
  <si>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</si>
  <si>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</si>
  <si>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</si>
  <si>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</si>
  <si>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</si>
  <si>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</si>
  <si>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</si>
  <si>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</si>
  <si>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</si>
  <si>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</si>
  <si>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</si>
  <si>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</si>
  <si>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</si>
  <si>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</si>
  <si>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</si>
  <si>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</si>
  <si>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</si>
  <si>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</si>
  <si>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</si>
  <si>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</si>
  <si>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</si>
  <si>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</si>
  <si>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</si>
  <si>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</si>
  <si>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</si>
  <si>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</si>
  <si>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</si>
  <si>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</si>
  <si>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</si>
  <si>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</si>
  <si>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</si>
  <si>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</si>
  <si>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</si>
  <si>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</si>
  <si>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</si>
  <si>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</si>
  <si>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</si>
  <si>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</si>
  <si>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</si>
  <si>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</si>
  <si>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</si>
  <si>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</si>
  <si>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</si>
  <si>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</si>
  <si>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</si>
  <si>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</si>
  <si>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</si>
  <si>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</si>
  <si>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</si>
  <si>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</si>
  <si>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</si>
  <si>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</si>
  <si>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</si>
  <si>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</si>
  <si>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</si>
  <si>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</si>
  <si>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</si>
  <si>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</si>
  <si>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</si>
  <si>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</si>
  <si>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</si>
  <si>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</si>
  <si>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</si>
  <si>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</si>
  <si>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</si>
  <si>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</si>
  <si>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</si>
  <si>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</si>
  <si>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</si>
  <si>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</si>
  <si>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</si>
  <si>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</si>
  <si>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</si>
  <si>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</si>
  <si>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</si>
  <si>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</si>
  <si>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</si>
  <si>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</si>
  <si>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</si>
  <si>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</si>
  <si>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</si>
  <si>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</si>
  <si>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</si>
  <si>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</si>
  <si>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</si>
  <si>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</si>
  <si>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</si>
  <si>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</si>
  <si>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</si>
  <si>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</si>
  <si>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</si>
  <si>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</si>
  <si>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</si>
  <si>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</si>
  <si>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</si>
  <si>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</si>
  <si>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</si>
  <si>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</si>
  <si>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</si>
  <si>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</si>
  <si>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</si>
  <si>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</si>
  <si>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</si>
  <si>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</si>
  <si>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</si>
  <si>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</si>
  <si>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</si>
  <si>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</si>
  <si>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</si>
  <si>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</si>
  <si>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</si>
  <si>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</si>
  <si>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</si>
  <si>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</si>
  <si>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</si>
  <si>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</si>
  <si>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</si>
  <si>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</si>
  <si>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</si>
  <si>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</si>
  <si>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</si>
  <si>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</si>
  <si>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</si>
  <si>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</si>
  <si>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</si>
  <si>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</si>
  <si>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</si>
  <si>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</si>
  <si>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</si>
  <si>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</si>
  <si>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</si>
  <si>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</si>
  <si>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</si>
  <si>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</si>
  <si>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</si>
  <si>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</si>
  <si>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</si>
  <si>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</si>
  <si>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</si>
  <si>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</si>
  <si>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</si>
  <si>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</si>
  <si>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</si>
  <si>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</si>
  <si>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</si>
  <si>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</si>
  <si>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</si>
  <si>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</si>
  <si>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</si>
  <si>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</si>
  <si>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</si>
  <si>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</si>
  <si>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</si>
  <si>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</si>
  <si>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</si>
  <si>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</si>
  <si>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</si>
  <si>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</si>
  <si>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</si>
  <si>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</si>
  <si>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</si>
  <si>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</si>
  <si>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</si>
  <si>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</si>
  <si>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</si>
  <si>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</si>
  <si>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</si>
  <si>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</si>
  <si>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</si>
  <si>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</si>
  <si>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</si>
  <si>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</si>
  <si>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</si>
  <si>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</si>
  <si>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</si>
  <si>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</si>
  <si>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</si>
  <si>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</si>
  <si>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</si>
  <si>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</si>
  <si>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</si>
  <si>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</si>
  <si>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</si>
  <si>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</si>
  <si>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</si>
  <si>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</si>
  <si>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</si>
  <si>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</si>
  <si>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</si>
  <si>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</si>
  <si>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</si>
  <si>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</si>
  <si>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</si>
  <si>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</si>
  <si>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</si>
  <si>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</si>
  <si>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</si>
  <si>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</si>
  <si>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</si>
  <si>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</si>
  <si>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</si>
  <si>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</si>
  <si>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</si>
  <si>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</si>
  <si>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</si>
  <si>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</si>
  <si>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</si>
  <si>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</si>
  <si>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</si>
  <si>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</si>
  <si>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</si>
  <si>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</si>
  <si>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</si>
  <si>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</si>
  <si>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</si>
  <si>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</si>
  <si>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</si>
  <si>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</si>
  <si>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</si>
  <si>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</si>
  <si>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</si>
  <si>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</si>
  <si>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</si>
  <si>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</si>
  <si>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</si>
  <si>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</si>
  <si>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</si>
  <si>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</si>
  <si>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</si>
  <si>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</si>
  <si>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</si>
  <si>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</si>
  <si>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</si>
  <si>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</si>
  <si>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</si>
  <si>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</si>
  <si>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</si>
  <si>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</si>
  <si>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</si>
  <si>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</si>
  <si>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</si>
  <si>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</si>
  <si>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</si>
  <si>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</si>
  <si>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</si>
  <si>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</si>
  <si>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</si>
  <si>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</si>
  <si>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</si>
  <si>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</si>
  <si>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</si>
  <si>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</si>
  <si>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</si>
  <si>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</si>
  <si>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</si>
  <si>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</si>
  <si>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</si>
  <si>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</si>
  <si>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</si>
  <si>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</si>
  <si>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</si>
  <si>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</si>
  <si>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</si>
  <si>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</si>
  <si>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</si>
  <si>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</si>
  <si>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</si>
  <si>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</si>
  <si>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</si>
  <si>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</si>
  <si>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</si>
  <si>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</si>
  <si>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</si>
  <si>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</si>
  <si>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</si>
  <si>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</si>
  <si>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</si>
  <si>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</si>
  <si>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</si>
  <si>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</si>
  <si>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</si>
  <si>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</si>
  <si>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</si>
  <si>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</si>
  <si>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</si>
  <si>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</si>
  <si>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</si>
  <si>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</si>
  <si>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</si>
  <si>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</si>
  <si>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</si>
  <si>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</si>
  <si>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</si>
  <si>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</si>
  <si>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</si>
  <si>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</si>
  <si>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</si>
  <si>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</si>
  <si>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</si>
  <si>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</si>
  <si>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</si>
  <si>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</si>
  <si>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</si>
  <si>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</si>
  <si>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</si>
  <si>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</si>
  <si>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</si>
  <si>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</si>
  <si>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</si>
  <si>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</si>
  <si>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</si>
  <si>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</si>
  <si>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</si>
  <si>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</si>
  <si>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</si>
  <si>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</si>
  <si>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</si>
  <si>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</si>
  <si>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</si>
  <si>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</si>
  <si>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</si>
  <si>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</si>
  <si>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</si>
  <si>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</si>
  <si>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</si>
  <si>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</si>
  <si>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</si>
  <si>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</si>
  <si>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</si>
  <si>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</si>
  <si>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</si>
  <si>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</si>
  <si>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</si>
  <si>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</si>
  <si>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</si>
  <si>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</si>
  <si>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</si>
  <si>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</si>
  <si>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</si>
  <si>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</si>
  <si>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</si>
  <si>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</si>
  <si>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</si>
  <si>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</si>
  <si>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</si>
  <si>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</si>
  <si>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</si>
  <si>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</si>
  <si>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</si>
  <si>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</si>
  <si>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</si>
  <si>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</si>
  <si>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</si>
  <si>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</si>
  <si>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</si>
  <si>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</si>
  <si>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</si>
  <si>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</si>
  <si>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</si>
  <si>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</si>
  <si>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</si>
  <si>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</si>
  <si>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</si>
  <si>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</si>
  <si>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</si>
  <si>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</si>
  <si>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</si>
  <si>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</si>
  <si>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</si>
  <si>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</si>
  <si>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</si>
  <si>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</si>
  <si>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</si>
  <si>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</si>
  <si>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</si>
  <si>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</si>
  <si>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</si>
  <si>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</si>
  <si>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</si>
  <si>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</si>
  <si>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</si>
  <si>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</si>
  <si>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</si>
  <si>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</si>
  <si>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</si>
  <si>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</si>
  <si>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</si>
  <si>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</si>
  <si>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</si>
  <si>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</si>
  <si>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</si>
  <si>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</si>
  <si>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</si>
  <si>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</si>
  <si>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</si>
  <si>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</si>
  <si>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</si>
  <si>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</si>
  <si>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</si>
  <si>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</si>
  <si>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</si>
  <si>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</si>
  <si>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</si>
  <si>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</si>
  <si>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</si>
  <si>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</si>
  <si>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</si>
  <si>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</si>
  <si>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</si>
  <si>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</si>
  <si>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</si>
  <si>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</si>
  <si>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</si>
  <si>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</si>
  <si>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</si>
  <si>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</si>
  <si>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</si>
  <si>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</si>
  <si>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</si>
  <si>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</si>
  <si>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</si>
  <si>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</si>
  <si>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</si>
  <si>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</si>
  <si>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</si>
  <si>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</si>
  <si>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</si>
  <si>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</si>
  <si>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</si>
  <si>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</si>
  <si>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</si>
  <si>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</si>
  <si>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</si>
  <si>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</si>
  <si>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</si>
  <si>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</si>
  <si>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</si>
  <si>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</si>
  <si>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</si>
  <si>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</si>
  <si>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</si>
  <si>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</si>
  <si>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</si>
  <si>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</si>
  <si>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</si>
  <si>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</si>
  <si>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</si>
  <si>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</si>
  <si>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</si>
  <si>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</si>
  <si>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</si>
  <si>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</si>
  <si>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</si>
  <si>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</si>
  <si>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</si>
  <si>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</si>
  <si>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</si>
  <si>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</si>
  <si>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</si>
  <si>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</si>
  <si>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</si>
  <si>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</si>
  <si>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</si>
  <si>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</si>
  <si>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</si>
  <si>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</si>
  <si>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</si>
  <si>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</si>
  <si>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</si>
  <si>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</si>
  <si>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</si>
  <si>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</si>
  <si>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</si>
  <si>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</si>
  <si>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</si>
  <si>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</si>
  <si>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</si>
  <si>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</si>
  <si>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</si>
  <si>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</si>
  <si>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</si>
  <si>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</si>
  <si>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</si>
  <si>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</si>
  <si>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</si>
  <si>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</si>
  <si>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</si>
  <si>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</si>
  <si>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</si>
  <si>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</si>
  <si>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</si>
  <si>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</si>
  <si>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</si>
  <si>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</si>
  <si>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</si>
  <si>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</si>
  <si>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</si>
  <si>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</si>
  <si>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</si>
  <si>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</si>
  <si>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</si>
  <si>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</si>
  <si>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</si>
  <si>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</si>
  <si>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</si>
  <si>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</si>
  <si>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</si>
  <si>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</si>
  <si>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</si>
  <si>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</si>
  <si>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</si>
  <si>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</si>
  <si>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</si>
  <si>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</si>
  <si>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</si>
  <si>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</si>
  <si>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</si>
  <si>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</si>
  <si>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</si>
  <si>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</si>
  <si>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</si>
  <si>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</si>
  <si>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</si>
  <si>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</si>
  <si>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</si>
  <si>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</si>
  <si>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</si>
  <si>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</si>
  <si>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</si>
  <si>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</si>
  <si>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</si>
  <si>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</si>
  <si>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</si>
  <si>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</si>
  <si>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</si>
  <si>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</si>
  <si>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</si>
  <si>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</si>
  <si>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</si>
  <si>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</si>
  <si>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</si>
  <si>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</si>
  <si>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</si>
  <si>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</si>
  <si>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</si>
  <si>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</si>
  <si>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</si>
  <si>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</si>
  <si>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</si>
  <si>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</si>
  <si>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</si>
  <si>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</si>
  <si>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</si>
  <si>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</si>
  <si>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</si>
  <si>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</si>
  <si>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</si>
  <si>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</si>
  <si>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</si>
  <si>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</si>
  <si>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</si>
  <si>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</si>
  <si>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</si>
  <si>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</si>
  <si>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</si>
  <si>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</si>
  <si>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</si>
  <si>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</si>
  <si>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</si>
  <si>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</si>
  <si>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</si>
  <si>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</si>
  <si>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</si>
  <si>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</si>
  <si>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</si>
  <si>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</si>
  <si>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</si>
  <si>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</si>
  <si>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</si>
  <si>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</si>
  <si>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</si>
  <si>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</si>
  <si>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</si>
  <si>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</si>
  <si>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</si>
  <si>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</si>
  <si>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</si>
  <si>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</si>
  <si>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</si>
  <si>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</si>
  <si>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</si>
  <si>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</si>
  <si>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</si>
  <si>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</si>
  <si>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</si>
  <si>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</si>
  <si>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</si>
  <si>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</si>
  <si>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</si>
  <si>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</si>
  <si>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</si>
  <si>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</si>
  <si>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</si>
  <si>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</si>
  <si>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</si>
  <si>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</si>
  <si>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</si>
  <si>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</si>
  <si>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</si>
  <si>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</si>
  <si>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</si>
  <si>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</si>
  <si>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</si>
  <si>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</si>
  <si>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</si>
  <si>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</si>
  <si>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</si>
  <si>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</si>
  <si>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</si>
  <si>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</si>
  <si>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</si>
  <si>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</si>
  <si>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</si>
  <si>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</si>
  <si>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</si>
  <si>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</si>
  <si>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</si>
  <si>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</si>
  <si>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</si>
  <si>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</si>
  <si>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</si>
  <si>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</si>
  <si>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</si>
  <si>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</si>
  <si>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</si>
  <si>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</si>
  <si>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</si>
  <si>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</si>
  <si>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</si>
  <si>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</si>
  <si>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</si>
  <si>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</si>
  <si>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</si>
  <si>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</si>
  <si>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</si>
  <si>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</si>
  <si>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</si>
  <si>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</si>
  <si>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</si>
  <si>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</si>
  <si>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</si>
  <si>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</si>
  <si>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</si>
  <si>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</si>
  <si>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</si>
  <si>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</si>
  <si>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</si>
  <si>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</si>
  <si>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</si>
  <si>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</si>
  <si>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</si>
  <si>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</si>
  <si>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</si>
  <si>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</si>
  <si>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</si>
  <si>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</si>
  <si>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</si>
  <si>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</si>
  <si>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</si>
  <si>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</si>
  <si>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</si>
  <si>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</si>
  <si>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</si>
  <si>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</si>
  <si>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</si>
  <si>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</si>
  <si>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</si>
  <si>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</si>
  <si>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</si>
  <si>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</si>
  <si>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</si>
  <si>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</si>
  <si>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</si>
  <si>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</si>
  <si>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</si>
  <si>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</si>
  <si>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</si>
  <si>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</si>
  <si>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</si>
  <si>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</si>
  <si>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</si>
  <si>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</si>
  <si>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</si>
  <si>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</si>
  <si>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</si>
  <si>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</si>
  <si>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</si>
  <si>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</si>
  <si>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</si>
  <si>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</si>
  <si>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</si>
  <si>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</si>
  <si>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</si>
  <si>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</si>
  <si>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</si>
  <si>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</si>
  <si>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</si>
  <si>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</si>
  <si>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</si>
  <si>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</si>
  <si>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</si>
  <si>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</si>
  <si>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</si>
  <si>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</si>
  <si>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</si>
  <si>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</si>
  <si>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</si>
  <si>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</si>
  <si>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</si>
  <si>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</si>
  <si>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</si>
  <si>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</si>
  <si>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</si>
  <si>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</si>
  <si>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</si>
  <si>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</si>
  <si>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</si>
  <si>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</si>
  <si>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</si>
  <si>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</si>
  <si>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</si>
  <si>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</si>
  <si>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</si>
  <si>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</si>
  <si>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</si>
  <si>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</si>
  <si>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</si>
  <si>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</si>
  <si>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</si>
  <si>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</si>
  <si>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</si>
  <si>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</si>
  <si>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</si>
  <si>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</si>
  <si>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</si>
  <si>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</si>
  <si>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</si>
  <si>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</si>
  <si>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</si>
  <si>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</si>
  <si>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</si>
  <si>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</si>
  <si>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</si>
  <si>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</si>
  <si>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</si>
  <si>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</si>
  <si>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</si>
  <si>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</si>
  <si>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</si>
  <si>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</si>
  <si>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</si>
  <si>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</si>
  <si>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</si>
  <si>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</si>
  <si>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</si>
  <si>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</si>
  <si>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</si>
  <si>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</si>
  <si>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</si>
  <si>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</si>
  <si>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</si>
  <si>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</si>
  <si>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</si>
  <si>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</si>
  <si>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</si>
  <si>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</si>
  <si>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</si>
  <si>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</si>
  <si>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</si>
  <si>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</si>
  <si>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</si>
  <si>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</si>
  <si>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</si>
  <si>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</si>
  <si>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</si>
  <si>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</si>
  <si>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</si>
  <si>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</si>
  <si>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</si>
  <si>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</si>
  <si>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</si>
  <si>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</si>
  <si>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</si>
  <si>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</si>
  <si>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</si>
  <si>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</si>
  <si>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</si>
  <si>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</si>
  <si>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</si>
  <si>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</si>
  <si>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</si>
  <si>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</si>
  <si>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</si>
  <si>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</si>
  <si>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</si>
  <si>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</si>
  <si>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</si>
  <si>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</si>
  <si>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</si>
  <si>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</si>
  <si>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</si>
  <si>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</si>
  <si>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</si>
  <si>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</si>
  <si>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</si>
  <si>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</si>
  <si>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</si>
  <si>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</si>
  <si>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</si>
  <si>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</si>
  <si>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</si>
  <si>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</si>
  <si>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</si>
  <si>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</si>
  <si>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</si>
  <si>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</si>
  <si>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</si>
  <si>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</si>
  <si>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</si>
  <si>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</si>
  <si>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</si>
  <si>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</si>
  <si>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</si>
  <si>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</si>
  <si>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</si>
  <si>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</si>
  <si>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</si>
  <si>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</si>
  <si>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</si>
  <si>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</si>
  <si>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</si>
  <si>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</si>
  <si>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</si>
  <si>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</si>
  <si>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</si>
  <si>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</si>
  <si>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</si>
  <si>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</si>
  <si>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</si>
  <si>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</si>
  <si>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</si>
  <si>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</si>
  <si>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</si>
  <si>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</si>
  <si>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</si>
  <si>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</si>
  <si>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</si>
  <si>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</si>
  <si>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</si>
  <si>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</si>
  <si>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</si>
  <si>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</si>
  <si>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</si>
  <si>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</si>
  <si>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</si>
  <si>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</si>
  <si>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</si>
  <si>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</si>
  <si>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</si>
  <si>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</si>
  <si>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</si>
  <si>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</si>
  <si>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</si>
  <si>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</si>
  <si>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</si>
  <si>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</si>
  <si>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</si>
  <si>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</si>
  <si>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</si>
  <si>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</si>
  <si>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</si>
  <si>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</si>
  <si>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</si>
  <si>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</si>
  <si>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</si>
  <si>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</si>
  <si>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</si>
  <si>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</si>
  <si>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</si>
  <si>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</si>
  <si>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</si>
  <si>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</si>
  <si>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</si>
  <si>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</si>
  <si>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</si>
  <si>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</si>
  <si>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</si>
  <si>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</si>
  <si>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</si>
  <si>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</si>
  <si>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</si>
  <si>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</si>
  <si>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</si>
  <si>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</si>
  <si>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</si>
  <si>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</si>
  <si>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</si>
  <si>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</si>
  <si>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</si>
  <si>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</si>
  <si>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</si>
  <si>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</si>
  <si>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</si>
  <si>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</si>
  <si>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</si>
  <si>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</si>
  <si>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</si>
  <si>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</si>
  <si>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</si>
  <si>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</si>
  <si>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</si>
  <si>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</si>
  <si>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</si>
  <si>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</si>
  <si>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</si>
  <si>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</si>
  <si>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</si>
  <si>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</si>
  <si>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</si>
  <si>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</si>
  <si>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</si>
  <si>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</si>
  <si>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</si>
  <si>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</si>
  <si>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</si>
  <si>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</si>
  <si>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</si>
  <si>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</si>
  <si>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</si>
  <si>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</si>
  <si>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</si>
  <si>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</si>
  <si>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</si>
  <si>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</si>
  <si>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</si>
  <si>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</si>
  <si>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</si>
  <si>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</si>
  <si>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</si>
  <si>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</si>
  <si>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</si>
  <si>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</si>
  <si>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</si>
  <si>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</si>
  <si>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</si>
  <si>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</si>
  <si>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</si>
  <si>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</si>
  <si>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</si>
  <si>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</si>
  <si>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</si>
  <si>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</si>
  <si>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</si>
  <si>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</si>
  <si>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</si>
  <si>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</si>
  <si>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</si>
  <si>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</si>
  <si>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</si>
  <si>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</si>
  <si>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</si>
  <si>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</si>
  <si>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</si>
  <si>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</si>
  <si>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</si>
  <si>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</si>
  <si>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</si>
  <si>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</si>
  <si>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</si>
  <si>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</si>
  <si>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</si>
  <si>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</si>
  <si>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</si>
  <si>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</si>
  <si>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</si>
  <si>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</si>
  <si>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</si>
  <si>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</si>
  <si>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</si>
  <si>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</si>
  <si>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</si>
  <si>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</si>
  <si>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</si>
  <si>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</si>
  <si>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</si>
  <si>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</si>
  <si>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</si>
  <si>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</si>
  <si>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</si>
  <si>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</si>
  <si>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</si>
  <si>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</si>
  <si>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</si>
  <si>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</si>
  <si>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</si>
  <si>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</si>
  <si>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</si>
  <si>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</si>
  <si>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</si>
  <si>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</si>
  <si>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</si>
  <si>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</si>
  <si>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</si>
  <si>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</si>
  <si>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</si>
  <si>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</si>
  <si>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</si>
  <si>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</si>
  <si>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</si>
  <si>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</si>
  <si>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</si>
  <si>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</si>
  <si>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</si>
  <si>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</si>
  <si>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</si>
  <si>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</si>
  <si>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</si>
  <si>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</si>
  <si>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</si>
  <si>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</si>
  <si>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</si>
  <si>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</si>
  <si>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</si>
  <si>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</si>
  <si>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</si>
  <si>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</si>
  <si>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</si>
  <si>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</si>
  <si>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</si>
  <si>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</si>
  <si>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</si>
  <si>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</si>
  <si>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</si>
  <si>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</si>
  <si>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</si>
  <si>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</si>
  <si>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</si>
  <si>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</si>
  <si>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</si>
  <si>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</si>
  <si>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</si>
  <si>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</si>
  <si>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</si>
  <si>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</si>
  <si>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</si>
  <si>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</si>
  <si>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</si>
  <si>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</si>
  <si>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</si>
  <si>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</si>
  <si>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</si>
  <si>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</si>
  <si>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</si>
  <si>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</si>
  <si>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</si>
  <si>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</si>
  <si>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</si>
  <si>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</si>
  <si>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</si>
  <si>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</si>
  <si>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</si>
  <si>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</si>
  <si>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</si>
  <si>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</si>
  <si>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</si>
  <si>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</si>
  <si>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</si>
  <si>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</si>
  <si>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</si>
  <si>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</si>
  <si>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</si>
  <si>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</si>
  <si>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</si>
  <si>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</si>
  <si>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</si>
  <si>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</si>
  <si>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</si>
  <si>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</si>
  <si>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</si>
  <si>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</si>
  <si>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</si>
  <si>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</si>
  <si>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</si>
  <si>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</si>
  <si>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</si>
  <si>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</si>
  <si>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</si>
  <si>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</si>
  <si>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</si>
  <si>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</si>
  <si>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</si>
  <si>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</si>
  <si>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</si>
  <si>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</si>
  <si>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</si>
  <si>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</si>
  <si>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</si>
  <si>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</si>
  <si>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</si>
  <si>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</si>
  <si>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</si>
  <si>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</si>
  <si>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</si>
  <si>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</si>
  <si>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</si>
  <si>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</si>
  <si>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</si>
  <si>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</si>
  <si>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</si>
  <si>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</si>
  <si>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</si>
  <si>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</si>
  <si>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</si>
  <si>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</si>
  <si>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</si>
  <si>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</si>
  <si>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</si>
  <si>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</si>
  <si>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</si>
  <si>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</si>
  <si>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</si>
  <si>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</si>
  <si>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</si>
  <si>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</si>
  <si>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</si>
  <si>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</si>
  <si>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</si>
  <si>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</si>
  <si>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</si>
  <si>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</si>
  <si>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</si>
  <si>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</si>
  <si>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</si>
  <si>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</si>
  <si>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</si>
  <si>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</si>
  <si>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</si>
  <si>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</si>
  <si>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</si>
  <si>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</si>
  <si>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</si>
  <si>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</si>
  <si>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</si>
  <si>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</si>
  <si>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</si>
  <si>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</si>
  <si>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</si>
  <si>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</si>
  <si>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</si>
  <si>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</si>
  <si>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</si>
  <si>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</si>
  <si>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</si>
  <si>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</si>
  <si>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</si>
  <si>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</si>
  <si>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</si>
  <si>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</si>
  <si>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</si>
  <si>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</si>
  <si>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</si>
  <si>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</si>
  <si>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</si>
  <si>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</si>
  <si>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</si>
  <si>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</si>
  <si>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</si>
  <si>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</si>
  <si>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</si>
  <si>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</si>
  <si>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</si>
  <si>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</si>
  <si>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</si>
  <si>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</si>
  <si>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</si>
  <si>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</si>
  <si>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</si>
  <si>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</si>
  <si>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</si>
  <si>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</si>
  <si>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</si>
  <si>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</si>
  <si>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</si>
  <si>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</si>
  <si>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</si>
  <si>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</si>
  <si>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</si>
  <si>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</si>
  <si>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</si>
  <si>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</si>
  <si>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</si>
  <si>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</si>
  <si>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</si>
  <si>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</si>
  <si>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</si>
  <si>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</si>
  <si>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</si>
  <si>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</si>
  <si>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</si>
  <si>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</si>
  <si>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</si>
  <si>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</si>
  <si>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</si>
  <si>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</si>
  <si>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</si>
  <si>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</si>
  <si>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</si>
  <si>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</si>
  <si>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</si>
  <si>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</si>
  <si>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</si>
  <si>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</si>
  <si>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</si>
  <si>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</si>
  <si>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</si>
  <si>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</si>
  <si>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</si>
  <si>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</si>
  <si>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</si>
  <si>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</si>
  <si>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</si>
  <si>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</si>
  <si>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</si>
  <si>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</si>
  <si>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</si>
  <si>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</si>
  <si>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</si>
  <si>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</si>
  <si>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</si>
  <si>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</si>
  <si>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</si>
  <si>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</si>
  <si>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</si>
  <si>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</si>
  <si>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</si>
  <si>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</si>
  <si>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</si>
  <si>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</si>
  <si>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</si>
  <si>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</si>
  <si>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</si>
  <si>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</si>
  <si>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</si>
  <si>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</si>
  <si>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</si>
  <si>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</si>
  <si>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</si>
  <si>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</si>
  <si>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</si>
  <si>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</si>
  <si>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</si>
  <si>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</si>
  <si>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</si>
  <si>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</si>
  <si>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</si>
  <si>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</si>
  <si>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</si>
  <si>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</si>
  <si>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</si>
  <si>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</si>
  <si>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</si>
  <si>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</si>
  <si>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</si>
  <si>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</si>
  <si>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</si>
  <si>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</si>
  <si>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</si>
  <si>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</si>
  <si>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</si>
  <si>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</si>
  <si>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</si>
  <si>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</si>
  <si>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</si>
  <si>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</si>
  <si>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</si>
  <si>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</si>
  <si>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</si>
  <si>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</si>
  <si>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</si>
  <si>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</si>
  <si>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</si>
  <si>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</si>
  <si>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</si>
  <si>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</si>
  <si>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</si>
  <si>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</si>
  <si>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</si>
  <si>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</si>
  <si>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</si>
  <si>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</si>
  <si>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</si>
  <si>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</si>
  <si>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</si>
  <si>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</si>
  <si>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</si>
  <si>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</si>
  <si>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</si>
  <si>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</si>
  <si>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</si>
  <si>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</si>
  <si>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</si>
  <si>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</si>
  <si>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</si>
  <si>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</si>
  <si>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</si>
  <si>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</si>
  <si>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</si>
  <si>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</si>
  <si>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</si>
  <si>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</si>
  <si>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</si>
  <si>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</si>
  <si>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</si>
  <si>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</si>
  <si>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</si>
  <si>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</si>
  <si>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</si>
  <si>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</si>
  <si>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</si>
  <si>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</si>
  <si>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</si>
  <si>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</si>
  <si>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</si>
  <si>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</si>
  <si>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</si>
  <si>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</si>
  <si>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</si>
  <si>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</si>
  <si>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</si>
  <si>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</si>
  <si>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</si>
  <si>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</si>
  <si>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</si>
  <si>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</si>
  <si>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</si>
  <si>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</si>
  <si>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</si>
  <si>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</si>
  <si>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</si>
  <si>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</si>
  <si>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</si>
  <si>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</si>
  <si>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</si>
  <si>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</si>
  <si>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</si>
  <si>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</si>
  <si>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</si>
  <si>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</si>
  <si>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</si>
  <si>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</si>
  <si>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</si>
  <si>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</si>
  <si>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</si>
  <si>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</si>
  <si>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</si>
  <si>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</si>
  <si>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</si>
  <si>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</si>
  <si>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</si>
  <si>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</si>
  <si>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</si>
  <si>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</si>
  <si>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</si>
  <si>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</si>
  <si>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</si>
  <si>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</si>
  <si>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</si>
  <si>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</si>
  <si>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</si>
  <si>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</si>
  <si>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</si>
  <si>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</si>
  <si>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</si>
  <si>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</si>
  <si>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</si>
  <si>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</si>
  <si>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</si>
  <si>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</si>
  <si>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</si>
  <si>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</si>
  <si>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</si>
  <si>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</si>
  <si>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</si>
  <si>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</si>
  <si>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</si>
  <si>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</si>
  <si>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</si>
  <si>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</si>
  <si>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</si>
  <si>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</si>
  <si>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</si>
  <si>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</si>
  <si>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</si>
  <si>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</si>
  <si>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</si>
  <si>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</si>
  <si>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</si>
  <si>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</si>
  <si>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</si>
  <si>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</si>
  <si>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</si>
  <si>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</si>
  <si>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</si>
  <si>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</si>
  <si>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</si>
  <si>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</si>
  <si>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</si>
  <si>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</si>
  <si>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</si>
  <si>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</si>
  <si>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</si>
  <si>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</si>
  <si>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</si>
  <si>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</si>
  <si>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</si>
  <si>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</si>
  <si>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</si>
  <si>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</si>
  <si>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</si>
  <si>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</si>
  <si>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</si>
  <si>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</si>
  <si>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</si>
  <si>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</si>
  <si>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</si>
  <si>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</si>
  <si>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</si>
  <si>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</si>
  <si>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</si>
  <si>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</si>
  <si>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</si>
  <si>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</si>
  <si>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</si>
  <si>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</si>
  <si>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</si>
  <si>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</si>
  <si>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</si>
  <si>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</si>
  <si>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</si>
  <si>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</si>
  <si>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</si>
  <si>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</si>
  <si>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</si>
  <si>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</si>
  <si>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</si>
  <si>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</si>
  <si>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</si>
  <si>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</si>
  <si>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</si>
  <si>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</si>
  <si>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</si>
  <si>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</si>
  <si>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</si>
  <si>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</si>
  <si>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</si>
  <si>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</si>
  <si>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</si>
  <si>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</si>
  <si>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</si>
  <si>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</si>
  <si>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</si>
  <si>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</si>
  <si>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</si>
  <si>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</si>
  <si>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</si>
  <si>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</si>
  <si>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</si>
  <si>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</si>
  <si>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</si>
  <si>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</si>
  <si>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</si>
  <si>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</si>
  <si>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</si>
  <si>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</si>
  <si>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</si>
  <si>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</si>
  <si>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</si>
  <si>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</si>
  <si>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</si>
  <si>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</si>
  <si>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</si>
  <si>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</si>
  <si>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</si>
  <si>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</si>
  <si>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</si>
  <si>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</si>
  <si>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</si>
  <si>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</si>
  <si>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</si>
  <si>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</si>
  <si>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</si>
  <si>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</si>
  <si>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</si>
  <si>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</si>
  <si>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</si>
  <si>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</si>
  <si>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</si>
  <si>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</si>
  <si>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</si>
  <si>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</si>
  <si>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</si>
  <si>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</si>
  <si>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</si>
  <si>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</si>
  <si>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</si>
  <si>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</si>
  <si>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</si>
  <si>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</si>
  <si>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</si>
  <si>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</si>
  <si>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</si>
  <si>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</si>
  <si>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</si>
  <si>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</si>
  <si>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</si>
  <si>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</si>
  <si>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</si>
  <si>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</si>
  <si>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</si>
  <si>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</si>
  <si>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</si>
  <si>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</si>
  <si>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</si>
  <si>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</si>
  <si>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</si>
  <si>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</si>
  <si>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</si>
  <si>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</si>
  <si>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</si>
  <si>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</si>
  <si>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</si>
  <si>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</si>
  <si>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</si>
  <si>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</si>
  <si>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</si>
  <si>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</si>
  <si>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</si>
  <si>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</si>
  <si>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</si>
  <si>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</si>
  <si>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</si>
  <si>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</si>
  <si>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</si>
  <si>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</si>
  <si>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</si>
  <si>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</si>
  <si>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</si>
  <si>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</si>
  <si>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</si>
  <si>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</si>
  <si>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</si>
  <si>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</si>
  <si>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</si>
  <si>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</si>
  <si>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</si>
  <si>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</si>
  <si>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</si>
  <si>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</si>
  <si>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</si>
  <si>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</si>
  <si>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</si>
  <si>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</si>
  <si>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</si>
  <si>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</si>
  <si>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</si>
  <si>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</si>
  <si>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</si>
  <si>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</si>
  <si>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</si>
  <si>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</si>
  <si>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</si>
  <si>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</si>
  <si>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</si>
  <si>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</si>
  <si>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</si>
  <si>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</si>
  <si>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</si>
  <si>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</si>
  <si>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</si>
  <si>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</si>
  <si>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</si>
  <si>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</si>
  <si>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</si>
  <si>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</si>
  <si>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</si>
  <si>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</si>
  <si>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</si>
  <si>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</si>
  <si>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</si>
  <si>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</si>
  <si>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</si>
  <si>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</si>
  <si>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</si>
  <si>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</si>
  <si>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</si>
  <si>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</si>
  <si>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</si>
  <si>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</si>
  <si>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</si>
  <si>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</si>
  <si>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</si>
  <si>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</si>
  <si>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</si>
  <si>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</si>
  <si>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</si>
  <si>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</si>
  <si>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</si>
  <si>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</si>
  <si>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</si>
  <si>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</si>
  <si>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</si>
  <si>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</si>
  <si>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</si>
  <si>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</si>
  <si>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</si>
  <si>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</si>
  <si>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</si>
  <si>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</si>
  <si>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</si>
  <si>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</si>
  <si>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</si>
  <si>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</si>
  <si>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</si>
  <si>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</si>
  <si>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</si>
  <si>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</si>
  <si>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</si>
  <si>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</si>
  <si>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</si>
  <si>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</si>
  <si>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</si>
  <si>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</si>
  <si>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</si>
  <si>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</si>
  <si>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</si>
  <si>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</si>
  <si>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</si>
  <si>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</si>
  <si>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</si>
  <si>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</si>
  <si>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</si>
  <si>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</si>
  <si>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</si>
  <si>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</si>
  <si>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</si>
  <si>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</si>
  <si>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</si>
  <si>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</si>
  <si>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</si>
  <si>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</si>
  <si>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</si>
  <si>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</si>
  <si>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</si>
  <si>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</si>
  <si>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</si>
  <si>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</si>
  <si>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</si>
  <si>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</si>
  <si>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</si>
  <si>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</si>
  <si>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</si>
  <si>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</si>
  <si>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</si>
  <si>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</si>
  <si>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</si>
  <si>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</si>
  <si>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</si>
  <si>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</si>
  <si>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</si>
  <si>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</si>
  <si>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</si>
  <si>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</si>
  <si>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</si>
  <si>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</si>
  <si>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</si>
  <si>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</si>
  <si>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</si>
  <si>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</si>
  <si>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</si>
  <si>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</si>
  <si>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</si>
  <si>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</si>
  <si>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</si>
  <si>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</si>
  <si>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</si>
  <si>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</si>
  <si>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</si>
  <si>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</si>
  <si>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</si>
  <si>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</si>
  <si>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</si>
  <si>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</si>
  <si>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</si>
  <si>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</si>
  <si>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</si>
  <si>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</si>
  <si>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</si>
  <si>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</si>
  <si>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</si>
  <si>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</si>
  <si>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</si>
  <si>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</si>
  <si>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</si>
  <si>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</si>
  <si>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</si>
  <si>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</si>
  <si>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</si>
  <si>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</si>
  <si>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</si>
  <si>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</si>
  <si>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</si>
  <si>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</si>
  <si>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</si>
  <si>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</si>
  <si>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</si>
  <si>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</si>
  <si>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</si>
  <si>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</si>
  <si>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</si>
  <si>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</si>
  <si>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</si>
  <si>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</si>
  <si>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</si>
  <si>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</si>
  <si>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</si>
  <si>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</si>
  <si>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</si>
  <si>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</si>
  <si>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</si>
  <si>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</si>
  <si>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</si>
  <si>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</si>
  <si>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</si>
  <si>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</si>
  <si>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</si>
  <si>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</si>
  <si>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</si>
  <si>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</si>
  <si>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</si>
  <si>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</si>
  <si>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</si>
  <si>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</si>
  <si>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</si>
  <si>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</si>
  <si>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</si>
  <si>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</si>
  <si>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</si>
  <si>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</si>
  <si>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</si>
  <si>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</si>
  <si>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</si>
  <si>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</si>
  <si>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</si>
  <si>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</si>
  <si>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</si>
  <si>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</si>
  <si>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</si>
  <si>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</si>
  <si>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</si>
  <si>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</si>
  <si>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</si>
  <si>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</si>
  <si>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</si>
  <si>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</si>
  <si>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</si>
  <si>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</si>
  <si>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</si>
  <si>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</si>
  <si>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</si>
  <si>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</si>
  <si>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</si>
  <si>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</si>
  <si>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</si>
  <si>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</si>
  <si>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</si>
  <si>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</si>
  <si>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</si>
  <si>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</si>
  <si>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</si>
  <si>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</si>
  <si>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</si>
  <si>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</si>
  <si>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</si>
  <si>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</si>
  <si>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</si>
  <si>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</si>
  <si>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</si>
  <si>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</si>
  <si>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</si>
  <si>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</si>
  <si>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</si>
  <si>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</si>
  <si>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</si>
  <si>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</si>
  <si>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</si>
  <si>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</si>
  <si>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</si>
  <si>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</si>
  <si>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</si>
  <si>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</si>
  <si>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</si>
  <si>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</si>
  <si>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</si>
  <si>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</si>
  <si>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</si>
  <si>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</si>
  <si>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</si>
  <si>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</si>
  <si>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</si>
  <si>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</si>
  <si>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</si>
  <si>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</si>
  <si>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</si>
  <si>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</si>
  <si>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</si>
  <si>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</si>
  <si>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</si>
  <si>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</si>
  <si>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</si>
  <si>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</si>
  <si>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</si>
  <si>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</si>
  <si>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</si>
  <si>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</si>
  <si>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</si>
  <si>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</si>
  <si>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</si>
  <si>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</si>
  <si>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</si>
  <si>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</si>
  <si>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</si>
  <si>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</si>
  <si>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</si>
  <si>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</si>
  <si>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</si>
  <si>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</si>
  <si>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</si>
  <si>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</si>
  <si>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</si>
  <si>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</si>
  <si>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</si>
  <si>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</si>
  <si>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</si>
  <si>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</si>
  <si>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</si>
  <si>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</si>
  <si>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</si>
  <si>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</si>
  <si>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</si>
  <si>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</si>
  <si>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</si>
  <si>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</si>
  <si>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</si>
  <si>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</si>
  <si>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</si>
  <si>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</si>
  <si>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</si>
  <si>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</si>
  <si>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</si>
  <si>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</si>
  <si>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</si>
  <si>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</si>
  <si>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</si>
  <si>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</si>
  <si>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</si>
  <si>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</si>
  <si>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</si>
  <si>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</si>
  <si>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</si>
  <si>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</si>
  <si>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</si>
  <si>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</si>
  <si>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</si>
  <si>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</si>
  <si>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</si>
  <si>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</si>
  <si>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</si>
  <si>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</si>
  <si>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</si>
  <si>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</si>
  <si>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</si>
  <si>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</si>
  <si>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</si>
  <si>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</si>
  <si>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</si>
  <si>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</si>
  <si>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</si>
  <si>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</si>
  <si>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</si>
  <si>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</si>
  <si>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</si>
  <si>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</si>
  <si>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</si>
  <si>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</si>
  <si>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</si>
  <si>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</si>
  <si>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</si>
  <si>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</si>
  <si>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</si>
  <si>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</si>
  <si>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</si>
  <si>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</si>
  <si>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</si>
  <si>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</si>
  <si>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</si>
  <si>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</si>
  <si>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</si>
  <si>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</si>
  <si>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</si>
  <si>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</si>
  <si>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</si>
  <si>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</si>
  <si>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</si>
  <si>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</si>
  <si>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</si>
  <si>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</si>
  <si>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</si>
  <si>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</si>
  <si>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</si>
  <si>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</si>
  <si>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</si>
  <si>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</si>
  <si>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</si>
  <si>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</si>
  <si>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</si>
  <si>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</si>
  <si>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</si>
  <si>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</si>
  <si>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</si>
  <si>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</si>
  <si>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</si>
  <si>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</si>
  <si>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</si>
  <si>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</si>
  <si>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</si>
  <si>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</si>
  <si>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</si>
  <si>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</si>
  <si>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</si>
  <si>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</si>
  <si>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</si>
  <si>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</si>
  <si>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</si>
  <si>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</si>
  <si>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</si>
  <si>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</si>
  <si>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</si>
  <si>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</si>
  <si>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</si>
  <si>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</si>
  <si>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</si>
  <si>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</si>
  <si>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</si>
  <si>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</si>
  <si>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</si>
  <si>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</si>
  <si>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</si>
  <si>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</si>
  <si>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</si>
  <si>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</si>
  <si>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</si>
  <si>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</si>
  <si>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</si>
  <si>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</si>
  <si>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</si>
  <si>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</si>
  <si>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</si>
  <si>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</si>
  <si>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</si>
  <si>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</si>
  <si>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</si>
  <si>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</si>
  <si>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</si>
  <si>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</si>
  <si>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</si>
  <si>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</si>
  <si>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</si>
  <si>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</si>
  <si>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</si>
  <si>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</si>
  <si>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</si>
  <si>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</si>
  <si>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</si>
  <si>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</si>
  <si>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</si>
  <si>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</si>
  <si>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</si>
  <si>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</si>
  <si>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</si>
  <si>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</si>
  <si>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</si>
  <si>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</si>
  <si>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</si>
  <si>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</si>
  <si>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</si>
  <si>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</si>
  <si>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</si>
  <si>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</si>
  <si>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</si>
  <si>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</si>
  <si>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</si>
  <si>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</si>
  <si>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</si>
  <si>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</si>
  <si>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</si>
  <si>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</si>
  <si>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</si>
  <si>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</si>
  <si>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</si>
  <si>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</si>
  <si>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</si>
  <si>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</si>
  <si>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</si>
  <si>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</si>
  <si>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</si>
  <si>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</si>
  <si>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</si>
  <si>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</si>
  <si>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</si>
  <si>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</si>
  <si>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</si>
  <si>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</si>
  <si>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</si>
  <si>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</si>
  <si>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</si>
  <si>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</si>
  <si>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</si>
  <si>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</si>
  <si>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</si>
  <si>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</si>
  <si>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</si>
  <si>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</si>
  <si>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</si>
  <si>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</si>
  <si>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</si>
  <si>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</si>
  <si>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</si>
  <si>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</si>
  <si>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</si>
  <si>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</si>
  <si>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</si>
  <si>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</si>
  <si>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</si>
  <si>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</si>
  <si>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</si>
  <si>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</si>
  <si>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</si>
  <si>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</si>
  <si>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</si>
  <si>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</si>
  <si>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</si>
  <si>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</si>
  <si>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</si>
  <si>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</si>
  <si>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</si>
  <si>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</si>
  <si>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</si>
  <si>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</si>
  <si>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</si>
  <si>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</si>
  <si>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</si>
  <si>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</si>
  <si>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</si>
  <si>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</si>
  <si>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</si>
  <si>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</si>
  <si>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</si>
  <si>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</si>
  <si>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</si>
  <si>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</si>
  <si>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</si>
  <si>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</si>
  <si>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</si>
  <si>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</si>
  <si>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</si>
  <si>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</si>
  <si>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</si>
  <si>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</si>
  <si>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</si>
  <si>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</si>
  <si>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</si>
  <si>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</si>
  <si>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</si>
  <si>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</si>
  <si>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</si>
  <si>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</si>
  <si>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</si>
  <si>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</si>
  <si>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</si>
  <si>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</si>
  <si>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</si>
  <si>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</si>
  <si>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</si>
  <si>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</si>
  <si>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</si>
  <si>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</si>
  <si>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</si>
  <si>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</si>
  <si>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</si>
  <si>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</si>
  <si>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</si>
  <si>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</si>
  <si>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</si>
  <si>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</si>
  <si>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</si>
  <si>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</si>
  <si>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</si>
  <si>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</si>
  <si>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</si>
  <si>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</si>
  <si>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</si>
  <si>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</si>
  <si>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</si>
  <si>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</si>
  <si>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</si>
  <si>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</si>
  <si>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</si>
  <si>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</si>
  <si>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</si>
  <si>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</si>
  <si>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</si>
  <si>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</si>
  <si>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</si>
  <si>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</si>
  <si>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</si>
  <si>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</si>
  <si>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</si>
  <si>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</si>
  <si>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</si>
  <si>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</si>
  <si>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</si>
  <si>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</si>
  <si>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</si>
  <si>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</si>
  <si>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</si>
  <si>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</si>
  <si>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</si>
  <si>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</si>
  <si>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</si>
  <si>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</si>
  <si>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</si>
  <si>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</si>
  <si>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</si>
  <si>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</si>
  <si>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</si>
  <si>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</si>
  <si>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</si>
  <si>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</si>
  <si>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</si>
  <si>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</si>
  <si>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</si>
  <si>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</si>
  <si>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</si>
  <si>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</si>
  <si>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</si>
  <si>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</si>
  <si>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</si>
  <si>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</si>
  <si>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</si>
  <si>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</si>
  <si>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</si>
  <si>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</si>
  <si>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</si>
  <si>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</si>
  <si>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</si>
  <si>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</si>
  <si>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</si>
  <si>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</si>
  <si>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</si>
  <si>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</si>
  <si>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</si>
  <si>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</si>
  <si>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</si>
  <si>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</si>
  <si>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</si>
  <si>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</si>
  <si>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</si>
  <si>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</si>
  <si>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</si>
  <si>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</si>
  <si>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</si>
  <si>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</si>
  <si>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</si>
  <si>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</si>
  <si>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</si>
  <si>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</si>
  <si>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</si>
  <si>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</si>
  <si>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</si>
  <si>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</si>
  <si>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</si>
  <si>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</si>
  <si>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</si>
  <si>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</si>
  <si>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</si>
  <si>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</si>
  <si>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</si>
  <si>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</si>
  <si>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</si>
  <si>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</si>
  <si>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</si>
  <si>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</si>
  <si>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</si>
  <si>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</si>
  <si>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</si>
  <si>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</si>
  <si>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</si>
  <si>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</si>
  <si>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</si>
  <si>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</si>
  <si>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</si>
  <si>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</si>
  <si>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</si>
  <si>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</si>
  <si>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</si>
  <si>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</si>
  <si>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</si>
  <si>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</si>
  <si>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</si>
  <si>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</si>
  <si>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</si>
  <si>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</si>
  <si>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</si>
  <si>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</si>
  <si>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</si>
  <si>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</si>
  <si>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</si>
  <si>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</si>
  <si>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</si>
  <si>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</si>
  <si>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</si>
  <si>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</si>
  <si>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</si>
  <si>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</si>
  <si>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</si>
  <si>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</si>
  <si>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</si>
  <si>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</si>
  <si>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</si>
  <si>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</si>
  <si>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</si>
  <si>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</si>
  <si>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</si>
  <si>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</si>
  <si>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</si>
  <si>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</si>
  <si>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</si>
  <si>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</si>
  <si>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</si>
  <si>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</si>
  <si>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</si>
  <si>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</si>
  <si>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</si>
  <si>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</si>
  <si>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</si>
  <si>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</si>
  <si>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</si>
  <si>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</si>
  <si>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</si>
  <si>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</si>
  <si>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</si>
  <si>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</si>
  <si>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</si>
  <si>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</si>
  <si>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</si>
  <si>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</si>
  <si>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</si>
  <si>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</si>
  <si>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</si>
  <si>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</si>
  <si>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</si>
  <si>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</si>
  <si>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</si>
  <si>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</si>
  <si>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</si>
  <si>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</si>
  <si>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</si>
  <si>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</si>
  <si>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</si>
  <si>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</si>
  <si>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</si>
  <si>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</si>
  <si>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</si>
  <si>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</si>
  <si>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</si>
  <si>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</si>
  <si>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</si>
  <si>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</si>
  <si>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</si>
  <si>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</si>
  <si>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</si>
  <si>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</si>
  <si>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</si>
  <si>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</si>
  <si>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</si>
  <si>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</si>
  <si>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</si>
  <si>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</si>
  <si>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</si>
  <si>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</si>
  <si>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</si>
  <si>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</si>
  <si>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</si>
  <si>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</si>
  <si>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</si>
  <si>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</si>
  <si>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</si>
  <si>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</si>
  <si>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</si>
  <si>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</si>
  <si>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</si>
  <si>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</si>
  <si>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</si>
  <si>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</si>
  <si>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</si>
  <si>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</si>
  <si>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</si>
  <si>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</si>
  <si>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</si>
  <si>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</si>
  <si>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</si>
  <si>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</si>
  <si>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</si>
  <si>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</si>
  <si>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</si>
  <si>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</si>
  <si>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</si>
  <si>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</si>
  <si>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</si>
  <si>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</si>
  <si>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</si>
  <si>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</si>
  <si>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</si>
  <si>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</si>
  <si>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</si>
  <si>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</si>
  <si>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</si>
  <si>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</si>
  <si>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</si>
  <si>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</si>
  <si>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</si>
  <si>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</si>
  <si>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</si>
  <si>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</si>
  <si>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</si>
  <si>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</si>
  <si>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</si>
  <si>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</si>
  <si>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</si>
  <si>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</si>
  <si>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</si>
  <si>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</si>
  <si>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</si>
  <si>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</si>
  <si>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</si>
  <si>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</si>
  <si>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</si>
  <si>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</si>
  <si>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</si>
  <si>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</si>
  <si>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</si>
  <si>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</si>
  <si>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</si>
  <si>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</si>
  <si>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</si>
  <si>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</si>
  <si>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</si>
  <si>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</si>
  <si>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</si>
  <si>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</si>
  <si>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</si>
  <si>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</si>
  <si>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</si>
  <si>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</si>
  <si>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</si>
  <si>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</si>
  <si>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</si>
  <si>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</si>
  <si>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</si>
  <si>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</si>
  <si>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</si>
  <si>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</si>
  <si>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</si>
  <si>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</si>
  <si>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</si>
  <si>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</si>
  <si>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</si>
  <si>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</si>
  <si>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</si>
  <si>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</si>
  <si>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</si>
  <si>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</si>
  <si>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</si>
  <si>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</si>
  <si>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</si>
  <si>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</si>
  <si>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</si>
  <si>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</si>
  <si>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</si>
  <si>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</si>
  <si>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</si>
  <si>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</si>
  <si>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</si>
  <si>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</si>
  <si>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</si>
  <si>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</si>
  <si>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</si>
  <si>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</si>
  <si>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</si>
  <si>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</si>
  <si>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</si>
  <si>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</si>
  <si>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</si>
  <si>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</si>
  <si>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</si>
  <si>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</si>
  <si>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</si>
  <si>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</si>
  <si>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</si>
  <si>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</si>
  <si>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</si>
  <si>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</si>
  <si>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</si>
  <si>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</si>
  <si>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</si>
  <si>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</si>
  <si>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</si>
  <si>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</si>
  <si>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</si>
  <si>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</si>
  <si>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</si>
  <si>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</si>
  <si>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</si>
  <si>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</si>
  <si>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</si>
  <si>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</si>
  <si>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</si>
  <si>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</si>
  <si>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</si>
  <si>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</si>
  <si>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</si>
  <si>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</si>
  <si>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</si>
  <si>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</si>
  <si>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</si>
  <si>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</si>
  <si>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</si>
  <si>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</si>
  <si>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</si>
  <si>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</si>
  <si>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</si>
  <si>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</si>
  <si>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</si>
  <si>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</si>
  <si>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</si>
  <si>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</si>
  <si>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</si>
  <si>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</si>
  <si>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</si>
  <si>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</si>
  <si>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</si>
  <si>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</si>
  <si>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</si>
  <si>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</si>
  <si>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</si>
  <si>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</si>
  <si>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</si>
  <si>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</si>
  <si>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</si>
  <si>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</si>
  <si>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</si>
  <si>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</si>
  <si>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</si>
  <si>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</si>
  <si>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</si>
  <si>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</si>
  <si>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</si>
  <si>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</si>
  <si>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</si>
  <si>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</si>
  <si>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</si>
  <si>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</si>
  <si>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</si>
  <si>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</si>
  <si>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</si>
  <si>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</si>
  <si>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</si>
  <si>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</si>
  <si>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</si>
  <si>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</si>
  <si>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</si>
  <si>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</si>
  <si>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</si>
  <si>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</si>
  <si>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</si>
  <si>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</si>
  <si>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</si>
  <si>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</si>
  <si>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</si>
  <si>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</si>
  <si>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</si>
  <si>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</si>
  <si>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</si>
  <si>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</si>
  <si>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</si>
  <si>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</si>
  <si>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</si>
  <si>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</si>
  <si>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</si>
  <si>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</si>
  <si>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</si>
  <si>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</si>
  <si>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</si>
  <si>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</si>
  <si>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</si>
  <si>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</si>
  <si>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</si>
  <si>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</si>
  <si>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</si>
  <si>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</si>
  <si>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</si>
  <si>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</si>
  <si>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</si>
  <si>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</si>
  <si>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</si>
  <si>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</si>
  <si>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</si>
  <si>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</si>
  <si>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</si>
  <si>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</si>
  <si>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</si>
  <si>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</si>
  <si>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</si>
  <si>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</si>
  <si>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</si>
  <si>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</si>
  <si>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</si>
  <si>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</si>
  <si>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</si>
  <si>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</si>
  <si>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</si>
  <si>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</si>
  <si>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</si>
  <si>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</si>
  <si>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</si>
  <si>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</si>
  <si>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</si>
  <si>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</si>
  <si>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</si>
  <si>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</si>
  <si>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</si>
  <si>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</si>
  <si>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</si>
  <si>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</si>
  <si>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</si>
  <si>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</si>
  <si>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</si>
  <si>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</si>
  <si>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</si>
  <si>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</si>
  <si>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</si>
  <si>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</si>
  <si>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</si>
  <si>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</si>
  <si>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</si>
  <si>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</si>
  <si>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</si>
  <si>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</si>
  <si>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</si>
  <si>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</si>
  <si>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</si>
  <si>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</si>
  <si>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</si>
  <si>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</si>
  <si>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</si>
  <si>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</si>
  <si>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</si>
  <si>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</si>
  <si>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</si>
  <si>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</si>
  <si>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</si>
  <si>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</si>
  <si>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</si>
  <si>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</si>
  <si>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</si>
  <si>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</si>
  <si>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</si>
  <si>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</si>
  <si>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</si>
  <si>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</si>
  <si>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</si>
  <si>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</si>
  <si>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</si>
  <si>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</si>
  <si>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</si>
  <si>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</si>
  <si>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</si>
  <si>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</si>
  <si>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</si>
  <si>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</si>
  <si>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</si>
  <si>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</si>
  <si>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</si>
  <si>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</si>
  <si>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</si>
  <si>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</si>
  <si>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</si>
  <si>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</si>
  <si>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</si>
  <si>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</si>
  <si>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</si>
  <si>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</si>
  <si>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</si>
  <si>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</si>
  <si>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</si>
  <si>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</si>
  <si>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</si>
  <si>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</si>
  <si>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</si>
  <si>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</si>
  <si>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</si>
  <si>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</si>
  <si>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</si>
  <si>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</si>
  <si>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</si>
  <si>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</si>
  <si>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</si>
  <si>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</si>
  <si>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</si>
  <si>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</si>
  <si>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</si>
  <si>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</si>
  <si>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</si>
  <si>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</si>
  <si>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</si>
  <si>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</si>
  <si>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</si>
  <si>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</si>
  <si>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</si>
  <si>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</si>
  <si>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</si>
  <si>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</si>
  <si>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</si>
  <si>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</si>
  <si>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</si>
  <si>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</si>
  <si>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</si>
  <si>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</si>
  <si>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</si>
  <si>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</si>
  <si>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</si>
  <si>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</si>
  <si>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</si>
  <si>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</si>
  <si>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</si>
  <si>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</si>
  <si>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</si>
  <si>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</si>
  <si>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</si>
  <si>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</si>
  <si>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</si>
  <si>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</si>
  <si>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</si>
  <si>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</si>
  <si>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</si>
  <si>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</si>
  <si>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</si>
  <si>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</si>
  <si>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</si>
  <si>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</si>
  <si>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</si>
  <si>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</si>
  <si>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</si>
  <si>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</si>
  <si>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</si>
  <si>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</si>
  <si>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</si>
  <si>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</si>
  <si>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</si>
  <si>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</si>
  <si>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</si>
  <si>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</si>
  <si>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</si>
  <si>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</si>
  <si>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</si>
  <si>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</si>
  <si>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</si>
  <si>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</si>
  <si>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</si>
  <si>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</si>
  <si>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</si>
  <si>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</si>
  <si>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</si>
  <si>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</si>
  <si>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</si>
  <si>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</si>
  <si>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</si>
  <si>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</si>
  <si>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</si>
  <si>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</si>
  <si>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</si>
  <si>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</si>
  <si>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</si>
  <si>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</si>
  <si>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</si>
  <si>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</si>
  <si>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</si>
  <si>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</si>
  <si>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</si>
  <si>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</si>
  <si>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</si>
  <si>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</si>
  <si>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</si>
  <si>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</si>
  <si>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</si>
  <si>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</si>
  <si>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</si>
  <si>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</si>
  <si>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</si>
  <si>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</si>
  <si>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</si>
  <si>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</si>
  <si>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</si>
  <si>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</si>
  <si>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</si>
  <si>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</si>
  <si>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</si>
  <si>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</si>
  <si>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</si>
  <si>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</si>
  <si>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</si>
  <si>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</si>
  <si>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</si>
  <si>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</si>
  <si>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</si>
  <si>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</si>
  <si>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</si>
  <si>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</si>
  <si>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</si>
  <si>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</si>
  <si>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</si>
  <si>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</si>
  <si>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</si>
  <si>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</si>
  <si>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</si>
  <si>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</si>
  <si>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</si>
  <si>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</si>
  <si>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</si>
  <si>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</si>
  <si>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</si>
  <si>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</si>
  <si>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</si>
  <si>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</si>
  <si>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</si>
  <si>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</si>
  <si>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</si>
  <si>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</si>
  <si>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</si>
  <si>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</si>
  <si>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</si>
  <si>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</si>
  <si>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</si>
  <si>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</si>
  <si>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</si>
  <si>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</si>
  <si>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</si>
  <si>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</si>
  <si>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</si>
  <si>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</si>
  <si>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</si>
  <si>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</si>
  <si>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</si>
  <si>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</si>
  <si>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</si>
  <si>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</si>
  <si>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</si>
  <si>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</si>
  <si>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</si>
  <si>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</si>
  <si>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</si>
  <si>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</si>
  <si>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</si>
  <si>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</si>
  <si>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</si>
  <si>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</si>
  <si>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</si>
  <si>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</si>
  <si>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</si>
  <si>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</si>
  <si>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</si>
  <si>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</si>
  <si>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</si>
  <si>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</si>
  <si>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</si>
  <si>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</si>
  <si>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</si>
  <si>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</si>
  <si>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</si>
  <si>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</si>
  <si>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</si>
  <si>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</si>
  <si>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</si>
  <si>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</si>
  <si>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</si>
  <si>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</si>
  <si>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</si>
  <si>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</si>
  <si>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</si>
  <si>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</si>
  <si>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</si>
  <si>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</si>
  <si>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</si>
  <si>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</si>
  <si>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</si>
  <si>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</si>
  <si>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</si>
  <si>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</si>
  <si>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</si>
  <si>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</si>
  <si>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</si>
  <si>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</si>
  <si>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</si>
  <si>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</si>
  <si>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</si>
  <si>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</si>
  <si>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</si>
  <si>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</si>
  <si>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</si>
  <si>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</si>
  <si>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</si>
  <si>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</si>
  <si>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</si>
  <si>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</si>
  <si>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</si>
  <si>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</si>
  <si>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</si>
  <si>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</si>
  <si>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</si>
  <si>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</si>
  <si>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</si>
  <si>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</si>
  <si>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</si>
  <si>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</si>
  <si>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</si>
  <si>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</si>
  <si>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</si>
  <si>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</si>
  <si>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</si>
  <si>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</si>
  <si>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</si>
  <si>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</si>
  <si>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</si>
  <si>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</si>
  <si>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</si>
  <si>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</si>
  <si>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</si>
  <si>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</si>
  <si>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</si>
  <si>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</si>
  <si>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</si>
  <si>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</si>
  <si>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</si>
  <si>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</si>
  <si>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</si>
  <si>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</si>
  <si>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</si>
  <si>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</si>
  <si>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</si>
  <si>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</si>
  <si>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</si>
  <si>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</si>
  <si>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</si>
  <si>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</si>
  <si>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</si>
  <si>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</si>
  <si>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</si>
  <si>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</si>
  <si>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</si>
  <si>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</si>
  <si>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</si>
  <si>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</si>
  <si>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</si>
  <si>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</si>
  <si>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</si>
  <si>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</si>
  <si>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</si>
  <si>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</si>
  <si>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</si>
  <si>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</si>
  <si>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</si>
  <si>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</si>
  <si>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</si>
  <si>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</si>
  <si>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</si>
  <si>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</si>
  <si>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</si>
  <si>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</si>
  <si>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</si>
  <si>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</si>
  <si>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</si>
  <si>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</si>
  <si>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</si>
  <si>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</si>
  <si>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</si>
  <si>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</si>
  <si>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</si>
  <si>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</si>
  <si>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</si>
  <si>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</si>
  <si>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</si>
  <si>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</si>
  <si>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</si>
  <si>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</si>
  <si>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</si>
  <si>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</si>
  <si>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</si>
  <si>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</si>
  <si>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</si>
  <si>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</si>
  <si>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</si>
  <si>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</si>
  <si>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</si>
  <si>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</si>
  <si>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</si>
  <si>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</si>
  <si>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</si>
  <si>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</si>
  <si>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</si>
  <si>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</si>
  <si>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</si>
  <si>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</si>
  <si>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</si>
  <si>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</si>
  <si>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</si>
  <si>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</si>
  <si>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</si>
  <si>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</si>
  <si>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</si>
  <si>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</si>
  <si>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</si>
  <si>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</si>
  <si>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</si>
  <si>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</si>
  <si>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</si>
  <si>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</si>
  <si>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</si>
  <si>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</si>
  <si>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</si>
  <si>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</si>
  <si>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</si>
  <si>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</si>
  <si>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</si>
  <si>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</si>
  <si>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</si>
  <si>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</si>
  <si>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</si>
  <si>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</si>
  <si>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</si>
  <si>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</si>
  <si>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</si>
  <si>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</si>
  <si>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</si>
  <si>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</si>
  <si>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</si>
  <si>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</si>
  <si>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</si>
  <si>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</si>
  <si>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</si>
  <si>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</si>
  <si>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</si>
  <si>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</si>
  <si>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</si>
  <si>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</si>
  <si>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</si>
  <si>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</si>
  <si>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</si>
  <si>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</si>
  <si>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</si>
  <si>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</si>
  <si>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</si>
  <si>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</si>
  <si>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</si>
  <si>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</si>
  <si>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</si>
  <si>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</si>
  <si>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</si>
  <si>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</si>
  <si>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</si>
  <si>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</si>
  <si>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</si>
  <si>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</si>
  <si>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</si>
  <si>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</si>
  <si>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</si>
  <si>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</si>
  <si>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</si>
  <si>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</si>
  <si>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</si>
  <si>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</si>
  <si>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</si>
  <si>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</si>
  <si>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</si>
  <si>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</si>
  <si>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</si>
  <si>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</si>
  <si>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</si>
  <si>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</si>
  <si>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</si>
  <si>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</si>
  <si>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</si>
  <si>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</si>
  <si>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</si>
  <si>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</si>
  <si>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</si>
  <si>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</si>
  <si>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</si>
  <si>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</si>
  <si>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</si>
  <si>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</si>
  <si>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</si>
  <si>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</si>
  <si>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</si>
  <si>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</si>
  <si>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</si>
  <si>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</si>
  <si>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</si>
  <si>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</si>
  <si>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</si>
  <si>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</si>
  <si>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</si>
  <si>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</si>
  <si>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</si>
  <si>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</si>
  <si>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</si>
  <si>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</si>
  <si>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</si>
  <si>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</si>
  <si>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</si>
  <si>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</si>
  <si>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</si>
  <si>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</si>
  <si>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</si>
  <si>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</si>
  <si>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</si>
  <si>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</si>
  <si>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</si>
  <si>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</si>
  <si>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</si>
  <si>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</si>
  <si>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</si>
  <si>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</si>
  <si>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</si>
  <si>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</si>
  <si>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</si>
  <si>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</si>
  <si>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</si>
  <si>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</si>
  <si>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</si>
  <si>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</si>
  <si>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</si>
  <si>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</si>
  <si>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</si>
  <si>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</si>
  <si>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</si>
  <si>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</si>
  <si>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</si>
  <si>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</si>
  <si>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</si>
  <si>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</si>
  <si>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</si>
  <si>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</si>
  <si>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</si>
  <si>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</si>
  <si>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</si>
  <si>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</si>
  <si>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</si>
  <si>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</si>
  <si>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</si>
  <si>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</si>
  <si>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</si>
  <si>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</si>
  <si>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</si>
  <si>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</si>
  <si>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</si>
  <si>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</si>
  <si>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</si>
  <si>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</si>
  <si>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</si>
  <si>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</si>
  <si>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</si>
  <si>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</si>
  <si>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</si>
  <si>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</si>
  <si>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</si>
  <si>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</si>
  <si>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</si>
  <si>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</si>
  <si>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</si>
  <si>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</si>
  <si>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</si>
  <si>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</si>
  <si>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</si>
  <si>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</si>
  <si>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</si>
  <si>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</si>
  <si>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</si>
  <si>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</si>
  <si>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</si>
  <si>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</si>
  <si>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</si>
  <si>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</si>
  <si>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</si>
  <si>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</si>
  <si>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</si>
  <si>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</si>
  <si>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</si>
  <si>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</si>
  <si>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</si>
  <si>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</si>
  <si>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</si>
  <si>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</si>
  <si>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</si>
  <si>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</si>
  <si>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</si>
  <si>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</si>
  <si>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</si>
  <si>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</si>
  <si>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</si>
  <si>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</si>
  <si>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</si>
  <si>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</si>
  <si>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</si>
  <si>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</si>
  <si>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</si>
  <si>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</si>
  <si>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</si>
  <si>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</si>
  <si>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</si>
  <si>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</si>
  <si>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</si>
  <si>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</si>
  <si>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</si>
  <si>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</si>
  <si>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</si>
  <si>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</si>
  <si>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</si>
  <si>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</si>
  <si>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</si>
  <si>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</si>
  <si>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</si>
  <si>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</si>
  <si>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</si>
  <si>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</si>
  <si>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</si>
  <si>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</si>
  <si>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</si>
  <si>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</si>
  <si>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</si>
  <si>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</si>
  <si>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</si>
  <si>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</si>
  <si>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</si>
  <si>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</si>
  <si>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</si>
  <si>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</si>
  <si>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</si>
  <si>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</si>
  <si>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</si>
  <si>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</si>
  <si>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</si>
  <si>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</si>
  <si>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</si>
  <si>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</si>
  <si>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</si>
  <si>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</si>
  <si>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</si>
  <si>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</si>
  <si>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</si>
  <si>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</si>
  <si>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</si>
  <si>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</si>
  <si>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</si>
  <si>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</si>
  <si>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</si>
  <si>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</si>
  <si>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</si>
  <si>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</si>
  <si>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</si>
  <si>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</si>
  <si>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</si>
  <si>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</si>
  <si>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</si>
  <si>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</si>
  <si>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</si>
  <si>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</si>
  <si>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</si>
  <si>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</si>
  <si>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</si>
  <si>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</si>
  <si>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</si>
  <si>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</si>
  <si>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</si>
  <si>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</si>
  <si>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</si>
  <si>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</si>
  <si>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</si>
  <si>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</si>
  <si>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</si>
  <si>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</si>
  <si>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</si>
  <si>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</si>
  <si>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</si>
  <si>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</si>
  <si>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</si>
  <si>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</si>
  <si>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</si>
  <si>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</si>
  <si>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</si>
  <si>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</si>
  <si>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</si>
  <si>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</si>
  <si>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</si>
  <si>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</si>
  <si>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</si>
  <si>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</si>
  <si>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</si>
  <si>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</si>
  <si>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</si>
  <si>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</si>
  <si>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</si>
  <si>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</si>
  <si>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</si>
  <si>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</si>
  <si>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</si>
  <si>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</si>
  <si>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</si>
  <si>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</si>
  <si>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</si>
  <si>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</si>
  <si>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</si>
  <si>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</si>
  <si>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</si>
  <si>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</si>
  <si>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</si>
  <si>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</si>
  <si>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</si>
  <si>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</si>
  <si>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</si>
  <si>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</si>
  <si>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</si>
  <si>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</si>
  <si>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</si>
  <si>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</si>
  <si>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</si>
  <si>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</si>
  <si>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</si>
  <si>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</si>
  <si>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</si>
  <si>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</si>
  <si>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</si>
  <si>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</si>
  <si>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</si>
  <si>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</si>
  <si>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</si>
  <si>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</si>
  <si>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</si>
  <si>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</si>
  <si>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</si>
  <si>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</si>
  <si>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</si>
  <si>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</si>
  <si>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</si>
  <si>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</si>
  <si>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</si>
  <si>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</si>
  <si>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</si>
  <si>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</si>
  <si>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</si>
  <si>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</si>
  <si>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</si>
  <si>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</si>
  <si>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</si>
  <si>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</si>
  <si>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</si>
  <si>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</si>
  <si>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</si>
  <si>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</si>
  <si>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</si>
  <si>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</si>
  <si>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</si>
  <si>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</si>
  <si>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</si>
  <si>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</si>
  <si>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</si>
  <si>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</si>
  <si>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</si>
  <si>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</si>
  <si>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</si>
  <si>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</si>
  <si>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</si>
  <si>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</si>
  <si>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</si>
  <si>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</si>
  <si>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</si>
  <si>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</si>
  <si>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</si>
  <si>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</si>
  <si>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</si>
  <si>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</si>
  <si>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</si>
  <si>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</si>
  <si>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</si>
  <si>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</si>
  <si>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</si>
  <si>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</si>
  <si>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</si>
  <si>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</si>
  <si>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</si>
  <si>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</si>
  <si>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</si>
  <si>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</si>
  <si>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</si>
  <si>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</si>
  <si>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</si>
  <si>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</si>
  <si>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</si>
  <si>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</si>
  <si>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</si>
  <si>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</si>
  <si>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</si>
  <si>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</si>
  <si>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</si>
  <si>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</si>
  <si>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</si>
  <si>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</si>
  <si>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</si>
  <si>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</si>
  <si>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</si>
  <si>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</si>
  <si>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</si>
  <si>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</si>
  <si>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</si>
  <si>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</si>
  <si>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</si>
  <si>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</si>
  <si>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</si>
  <si>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</si>
  <si>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</si>
  <si>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</si>
  <si>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</si>
  <si>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</si>
  <si>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</si>
  <si>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</si>
  <si>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</si>
  <si>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</si>
  <si>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</si>
  <si>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</si>
  <si>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</si>
  <si>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</si>
  <si>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</si>
  <si>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</si>
  <si>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</si>
  <si>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</si>
  <si>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</si>
  <si>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</si>
  <si>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</si>
  <si>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</si>
  <si>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</si>
  <si>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</si>
  <si>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</si>
  <si>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</si>
  <si>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</si>
  <si>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</si>
  <si>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</si>
  <si>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</si>
  <si>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</si>
  <si>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</si>
  <si>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</si>
  <si>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</si>
  <si>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</si>
  <si>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</si>
  <si>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</si>
  <si>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</si>
  <si>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</si>
  <si>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</si>
  <si>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</si>
  <si>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</si>
  <si>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</si>
  <si>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</si>
  <si>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</si>
  <si>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</si>
  <si>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</si>
  <si>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</si>
  <si>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</si>
  <si>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</si>
  <si>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</si>
  <si>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</si>
  <si>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</si>
  <si>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</si>
  <si>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</si>
  <si>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</si>
  <si>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</si>
  <si>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</si>
  <si>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</si>
  <si>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</si>
  <si>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</si>
  <si>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</si>
  <si>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</si>
  <si>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</si>
  <si>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</si>
  <si>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</si>
  <si>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</si>
  <si>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</si>
  <si>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</si>
  <si>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</si>
  <si>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</si>
  <si>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</si>
  <si>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</si>
  <si>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</si>
  <si>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</si>
  <si>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</si>
  <si>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</si>
  <si>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</si>
  <si>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</si>
  <si>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</si>
  <si>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</si>
  <si>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</si>
  <si>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</si>
  <si>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</si>
  <si>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</si>
  <si>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</si>
  <si>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</si>
  <si>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</si>
  <si>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</si>
  <si>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</si>
  <si>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</si>
  <si>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</si>
  <si>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</si>
  <si>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</si>
  <si>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</si>
  <si>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</si>
  <si>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</si>
  <si>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</si>
  <si>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</si>
  <si>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</si>
  <si>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</si>
  <si>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</si>
  <si>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</si>
  <si>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</si>
  <si>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</si>
  <si>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</si>
  <si>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</si>
  <si>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</si>
  <si>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</si>
  <si>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</si>
  <si>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</si>
  <si>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</si>
  <si>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</si>
  <si>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</si>
  <si>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</si>
  <si>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</si>
  <si>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</si>
  <si>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</si>
  <si>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</si>
  <si>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</si>
  <si>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</si>
  <si>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</si>
  <si>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</si>
  <si>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</si>
  <si>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</si>
  <si>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</si>
  <si>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</si>
  <si>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</si>
  <si>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</si>
  <si>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</si>
  <si>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</si>
  <si>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</si>
  <si>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</si>
  <si>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</si>
  <si>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</si>
  <si>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</si>
  <si>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</si>
  <si>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</si>
  <si>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</si>
  <si>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</si>
  <si>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</si>
  <si>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</si>
  <si>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</si>
  <si>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</si>
  <si>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</si>
  <si>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</si>
  <si>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</si>
  <si>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</si>
  <si>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</si>
  <si>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</si>
  <si>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</si>
  <si>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</si>
  <si>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</si>
  <si>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</si>
  <si>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</si>
  <si>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</si>
  <si>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</si>
  <si>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</si>
  <si>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</si>
  <si>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</si>
  <si>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</si>
  <si>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</si>
  <si>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</si>
  <si>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</si>
  <si>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</si>
  <si>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</si>
  <si>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</si>
  <si>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</si>
  <si>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</si>
  <si>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</si>
  <si>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</si>
  <si>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</si>
  <si>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</si>
  <si>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</si>
  <si>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</si>
  <si>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</si>
  <si>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</si>
  <si>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</si>
  <si>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</si>
  <si>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</si>
  <si>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</si>
  <si>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</si>
  <si>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</si>
  <si>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</si>
  <si>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</si>
  <si>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</si>
  <si>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</si>
  <si>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</si>
  <si>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</si>
  <si>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</si>
  <si>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</si>
  <si>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</si>
  <si>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</si>
  <si>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</si>
  <si>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</si>
  <si>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</si>
  <si>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</si>
  <si>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</si>
  <si>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</si>
  <si>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</si>
  <si>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</si>
  <si>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</si>
  <si>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</si>
  <si>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</si>
  <si>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</si>
  <si>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</si>
  <si>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</si>
  <si>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</si>
  <si>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</si>
  <si>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</si>
  <si>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</si>
  <si>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</si>
  <si>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</si>
  <si>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</si>
  <si>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</si>
  <si>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</si>
  <si>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</si>
  <si>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</si>
  <si>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</si>
  <si>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</si>
  <si>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</si>
  <si>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</si>
  <si>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</si>
  <si>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</si>
  <si>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</si>
  <si>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</si>
  <si>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</si>
  <si>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</si>
  <si>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</si>
  <si>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</si>
  <si>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</si>
  <si>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</si>
  <si>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</si>
  <si>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</si>
  <si>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</si>
  <si>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</si>
  <si>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</si>
  <si>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</si>
  <si>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</si>
  <si>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</si>
  <si>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</si>
  <si>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</si>
  <si>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</si>
  <si>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</si>
  <si>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</si>
  <si>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</si>
  <si>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</si>
  <si>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</si>
  <si>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</si>
  <si>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</si>
  <si>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</si>
  <si>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</si>
  <si>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</si>
  <si>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</si>
  <si>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</si>
  <si>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</si>
  <si>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</si>
  <si>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</si>
  <si>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</si>
  <si>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</si>
  <si>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</si>
  <si>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</si>
  <si>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</si>
  <si>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</si>
  <si>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</si>
  <si>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</si>
  <si>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</si>
  <si>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</si>
  <si>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</si>
  <si>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</si>
  <si>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</si>
  <si>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</si>
  <si>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</si>
  <si>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</si>
  <si>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</si>
  <si>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</si>
  <si>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</si>
  <si>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</si>
  <si>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</si>
  <si>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</si>
  <si>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</si>
  <si>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</si>
  <si>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</si>
  <si>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</si>
  <si>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</si>
  <si>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</si>
  <si>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</si>
  <si>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</si>
  <si>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</si>
  <si>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</si>
  <si>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</si>
  <si>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</si>
  <si>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</si>
  <si>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</si>
  <si>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</si>
  <si>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</si>
  <si>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</si>
  <si>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</si>
  <si>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</si>
  <si>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</si>
  <si>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</si>
  <si>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</si>
  <si>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</si>
  <si>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</si>
  <si>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</si>
  <si>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</si>
  <si>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</si>
  <si>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</si>
  <si>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</si>
  <si>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</si>
  <si>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</si>
  <si>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</si>
  <si>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</si>
  <si>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</si>
  <si>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</si>
  <si>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</si>
  <si>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</si>
  <si>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</si>
  <si>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</si>
  <si>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</si>
  <si>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</si>
  <si>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</si>
  <si>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</si>
  <si>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</si>
  <si>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</si>
  <si>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</si>
  <si>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</si>
  <si>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</si>
  <si>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</si>
  <si>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</si>
  <si>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</si>
  <si>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</si>
  <si>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</si>
  <si>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</si>
  <si>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</si>
  <si>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</si>
  <si>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</si>
  <si>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</si>
  <si>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</si>
  <si>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</si>
  <si>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</si>
  <si>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</si>
  <si>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</si>
  <si>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</si>
  <si>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</si>
  <si>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</si>
  <si>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</si>
  <si>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</si>
  <si>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</si>
  <si>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</si>
  <si>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</si>
  <si>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</si>
  <si>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</si>
  <si>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</si>
  <si>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</si>
  <si>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</si>
  <si>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</si>
  <si>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</si>
  <si>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</si>
  <si>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</si>
  <si>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</si>
  <si>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</si>
  <si>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</si>
  <si>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</si>
  <si>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</si>
  <si>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</si>
  <si>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</si>
  <si>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</si>
  <si>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</si>
  <si>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</si>
  <si>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</si>
  <si>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</si>
  <si>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</si>
  <si>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</si>
  <si>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</si>
  <si>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</si>
  <si>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</si>
  <si>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</si>
  <si>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</si>
  <si>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</si>
  <si>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</si>
  <si>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</si>
  <si>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</si>
  <si>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</si>
  <si>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</si>
  <si>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</si>
  <si>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</si>
  <si>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</si>
  <si>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</si>
  <si>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</si>
  <si>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</si>
  <si>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</si>
  <si>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</si>
  <si>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</si>
  <si>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</si>
  <si>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</si>
  <si>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</si>
  <si>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</si>
  <si>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</si>
  <si>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</si>
  <si>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</si>
  <si>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</si>
  <si>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</si>
  <si>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</si>
  <si>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</si>
  <si>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</si>
  <si>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</si>
  <si>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</si>
  <si>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</si>
  <si>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</si>
  <si>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</si>
  <si>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</si>
  <si>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</si>
  <si>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</si>
  <si>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</si>
  <si>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</si>
  <si>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</si>
  <si>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</si>
  <si>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</si>
  <si>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</si>
  <si>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</si>
  <si>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</si>
  <si>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</si>
  <si>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</si>
  <si>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</si>
  <si>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</si>
  <si>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</si>
  <si>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</si>
  <si>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</si>
  <si>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</si>
  <si>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</si>
  <si>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</si>
  <si>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</si>
  <si>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</si>
  <si>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</si>
  <si>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</si>
  <si>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</si>
  <si>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</si>
  <si>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</si>
  <si>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</si>
  <si>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</si>
  <si>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</si>
  <si>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</si>
  <si>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</si>
  <si>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</si>
  <si>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</si>
  <si>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</si>
  <si>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</si>
  <si>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</si>
  <si>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</si>
  <si>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</si>
  <si>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</si>
  <si>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</si>
  <si>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</si>
  <si>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</si>
  <si>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</si>
  <si>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</si>
  <si>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</si>
  <si>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</si>
  <si>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</si>
  <si>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</si>
  <si>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</si>
  <si>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</si>
  <si>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</si>
  <si>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</si>
  <si>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</si>
  <si>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</si>
  <si>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</si>
  <si>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</si>
  <si>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</si>
  <si>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</si>
  <si>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</si>
  <si>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</si>
  <si>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</si>
  <si>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</si>
  <si>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</si>
  <si>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</si>
  <si>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</si>
  <si>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</si>
  <si>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</si>
  <si>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</si>
  <si>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</si>
  <si>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</si>
  <si>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</si>
  <si>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</si>
  <si>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</si>
  <si>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</si>
  <si>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</si>
  <si>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</si>
  <si>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</si>
  <si>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</si>
  <si>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</si>
  <si>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</si>
  <si>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</si>
  <si>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</si>
  <si>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</si>
  <si>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</si>
  <si>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</si>
  <si>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</si>
  <si>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</si>
  <si>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</si>
  <si>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</si>
  <si>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</si>
  <si>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</si>
  <si>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</si>
  <si>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</si>
  <si>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</si>
  <si>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</si>
  <si>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</si>
  <si>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</si>
  <si>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</si>
  <si>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</si>
  <si>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</si>
  <si>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</si>
  <si>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</si>
  <si>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</si>
  <si>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</si>
  <si>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</si>
  <si>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</si>
  <si>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</si>
  <si>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</si>
  <si>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</si>
  <si>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</si>
  <si>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</si>
  <si>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</si>
  <si>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</si>
  <si>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</si>
  <si>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</si>
  <si>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</si>
  <si>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</si>
  <si>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</si>
  <si>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</si>
  <si>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</si>
  <si>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</si>
  <si>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</si>
  <si>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</si>
  <si>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</si>
  <si>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</si>
  <si>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</si>
  <si>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</si>
  <si>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</si>
  <si>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</si>
  <si>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</si>
  <si>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</si>
  <si>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</si>
  <si>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</si>
  <si>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</si>
  <si>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</si>
  <si>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</si>
  <si>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</si>
  <si>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</si>
  <si>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</si>
  <si>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</si>
  <si>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</si>
  <si>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</si>
  <si>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</si>
  <si>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</si>
  <si>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</si>
  <si>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</si>
  <si>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</si>
  <si>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</si>
  <si>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</si>
  <si>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</si>
  <si>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</si>
  <si>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</si>
  <si>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</si>
  <si>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</si>
  <si>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</si>
  <si>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</si>
  <si>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</si>
  <si>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</si>
  <si>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</si>
  <si>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</si>
  <si>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</si>
  <si>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</si>
  <si>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</si>
  <si>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</si>
  <si>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</si>
  <si>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</si>
  <si>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</si>
  <si>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</si>
  <si>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</si>
  <si>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</si>
  <si>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</si>
  <si>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</si>
  <si>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</si>
  <si>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</si>
  <si>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</si>
  <si>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</si>
  <si>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</si>
  <si>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</si>
  <si>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</si>
  <si>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</si>
  <si>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</si>
  <si>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</si>
  <si>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</si>
  <si>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</si>
  <si>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</si>
  <si>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</si>
  <si>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</si>
  <si>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</si>
  <si>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</si>
  <si>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</si>
  <si>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</si>
  <si>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</si>
  <si>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</si>
  <si>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</si>
  <si>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</si>
  <si>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</si>
  <si>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</si>
  <si>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</si>
  <si>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</si>
  <si>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</si>
  <si>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</si>
  <si>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</si>
  <si>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</si>
  <si>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</si>
  <si>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</si>
  <si>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</si>
  <si>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</si>
  <si>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</si>
  <si>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</si>
  <si>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</si>
  <si>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</si>
  <si>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</si>
  <si>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</si>
  <si>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</si>
  <si>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</si>
  <si>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</si>
  <si>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</si>
  <si>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</si>
  <si>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</si>
  <si>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</si>
  <si>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</si>
  <si>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</si>
  <si>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</si>
  <si>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</si>
  <si>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</si>
  <si>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</si>
  <si>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</si>
  <si>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</si>
  <si>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</si>
  <si>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</si>
  <si>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</si>
  <si>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</si>
  <si>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</si>
  <si>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</si>
  <si>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</si>
  <si>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</si>
  <si>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</si>
  <si>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</si>
  <si>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</si>
  <si>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</si>
  <si>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</si>
  <si>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</si>
  <si>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</si>
  <si>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</si>
  <si>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</si>
  <si>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</si>
  <si>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</si>
  <si>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</si>
  <si>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</si>
  <si>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</si>
  <si>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</si>
  <si>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</si>
  <si>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</si>
  <si>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</si>
  <si>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</si>
  <si>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</si>
  <si>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</si>
  <si>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</si>
  <si>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</si>
  <si>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</si>
  <si>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</si>
  <si>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</si>
  <si>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</si>
  <si>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</si>
  <si>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</si>
  <si>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</si>
  <si>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</si>
  <si>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</si>
  <si>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</si>
  <si>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</si>
  <si>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</si>
  <si>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</si>
  <si>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</si>
  <si>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</si>
  <si>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</si>
  <si>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</si>
  <si>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</si>
  <si>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</si>
  <si>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</si>
  <si>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</si>
  <si>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</si>
  <si>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</si>
  <si>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</si>
  <si>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</si>
  <si>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</si>
  <si>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</si>
  <si>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</si>
  <si>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</si>
  <si>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</si>
  <si>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</si>
  <si>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</si>
  <si>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</si>
  <si>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</si>
  <si>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</si>
  <si>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</si>
  <si>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</si>
  <si>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</si>
  <si>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</si>
  <si>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</si>
  <si>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</si>
  <si>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</si>
  <si>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</si>
  <si>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</si>
  <si>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</si>
  <si>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</si>
  <si>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</si>
  <si>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</si>
  <si>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</si>
  <si>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</si>
  <si>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</si>
  <si>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</si>
  <si>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</si>
  <si>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</si>
  <si>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</si>
  <si>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</si>
  <si>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</si>
  <si>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</si>
  <si>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</si>
  <si>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</si>
  <si>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</si>
  <si>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</si>
  <si>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</si>
  <si>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</si>
  <si>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</si>
  <si>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</si>
  <si>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</si>
  <si>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</si>
  <si>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</si>
  <si>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</si>
  <si>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</si>
  <si>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</si>
  <si>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</si>
  <si>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</si>
  <si>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</si>
  <si>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</si>
  <si>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</si>
  <si>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</si>
  <si>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</si>
  <si>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</si>
  <si>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</si>
  <si>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</si>
  <si>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</si>
  <si>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</si>
  <si>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</si>
  <si>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</si>
  <si>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</si>
  <si>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</si>
  <si>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</si>
  <si>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</si>
  <si>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</si>
  <si>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</si>
  <si>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</si>
  <si>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</si>
  <si>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</si>
  <si>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</si>
  <si>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</si>
  <si>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</si>
  <si>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</si>
  <si>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</si>
  <si>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</si>
  <si>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</si>
  <si>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</si>
  <si>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</si>
  <si>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</si>
  <si>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</si>
  <si>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</si>
  <si>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</si>
  <si>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</si>
  <si>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</si>
  <si>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</si>
  <si>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</si>
  <si>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</si>
  <si>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</si>
  <si>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</si>
  <si>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</si>
  <si>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</si>
  <si>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</si>
  <si>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</si>
  <si>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</si>
  <si>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</si>
  <si>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</si>
  <si>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</si>
  <si>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</si>
  <si>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</si>
  <si>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</si>
  <si>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</si>
  <si>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</si>
  <si>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</si>
  <si>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</si>
  <si>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</si>
  <si>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</si>
  <si>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</si>
  <si>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</si>
  <si>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</si>
  <si>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</si>
  <si>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</si>
  <si>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</si>
  <si>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</si>
  <si>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</si>
  <si>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</si>
  <si>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</si>
  <si>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</si>
  <si>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</si>
  <si>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</si>
  <si>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</si>
  <si>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</si>
  <si>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</si>
  <si>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</si>
  <si>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</si>
  <si>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</si>
  <si>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</si>
  <si>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</si>
  <si>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</si>
  <si>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</si>
  <si>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</si>
  <si>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</si>
  <si>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</si>
  <si>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</si>
  <si>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</si>
  <si>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</si>
  <si>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</si>
  <si>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</si>
  <si>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</si>
  <si>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</si>
  <si>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</si>
  <si>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</si>
  <si>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</si>
  <si>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</si>
  <si>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</si>
  <si>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</si>
  <si>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</si>
  <si>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</si>
  <si>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</si>
  <si>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</si>
  <si>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</si>
  <si>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</si>
  <si>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</si>
  <si>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</si>
  <si>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</si>
  <si>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</si>
  <si>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</si>
  <si>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</si>
  <si>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</si>
  <si>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</si>
  <si>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</si>
  <si>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</si>
  <si>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</si>
  <si>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</si>
  <si>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</si>
  <si>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</si>
  <si>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</si>
  <si>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</si>
  <si>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</si>
  <si>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</si>
  <si>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</si>
  <si>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</si>
  <si>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</si>
  <si>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</si>
  <si>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</si>
  <si>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</si>
  <si>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</si>
  <si>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</si>
  <si>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</si>
  <si>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</si>
  <si>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</si>
  <si>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</si>
  <si>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</si>
  <si>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</si>
  <si>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</si>
  <si>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</si>
  <si>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</si>
  <si>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</si>
  <si>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</si>
  <si>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</si>
  <si>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</si>
  <si>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</si>
  <si>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</si>
  <si>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</si>
  <si>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</si>
  <si>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</si>
  <si>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</si>
  <si>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</si>
  <si>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</si>
  <si>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</si>
  <si>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</si>
  <si>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</si>
  <si>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</si>
  <si>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</si>
  <si>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</si>
  <si>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</si>
  <si>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</si>
  <si>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</si>
  <si>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</si>
  <si>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</si>
  <si>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</si>
  <si>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</si>
  <si>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</si>
  <si>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</si>
  <si>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</si>
  <si>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</si>
  <si>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</si>
  <si>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</si>
  <si>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</si>
  <si>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</si>
  <si>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</si>
  <si>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</si>
  <si>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</si>
  <si>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</si>
  <si>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</si>
  <si>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</si>
  <si>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</si>
  <si>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</si>
  <si>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</si>
  <si>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</si>
  <si>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</si>
  <si>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</si>
  <si>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</si>
  <si>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</si>
  <si>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</si>
  <si>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</si>
  <si>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</si>
  <si>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</si>
  <si>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</si>
  <si>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</si>
  <si>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</si>
  <si>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</si>
  <si>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</si>
  <si>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</si>
  <si>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</si>
  <si>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</si>
  <si>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</si>
  <si>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</si>
  <si>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</si>
  <si>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</si>
  <si>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</si>
  <si>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</si>
  <si>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</si>
  <si>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</si>
  <si>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</si>
  <si>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</si>
  <si>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</si>
  <si>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</si>
  <si>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</si>
  <si>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</si>
  <si>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</si>
  <si>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</si>
  <si>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</si>
  <si>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</si>
  <si>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</si>
  <si>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</si>
  <si>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</si>
  <si>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</si>
  <si>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</si>
  <si>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</si>
  <si>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</si>
  <si>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</si>
  <si>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</si>
  <si>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</si>
  <si>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</si>
  <si>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</si>
  <si>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</si>
  <si>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</si>
  <si>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</si>
  <si>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</si>
  <si>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</si>
  <si>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</si>
  <si>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</si>
  <si>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</si>
  <si>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</si>
  <si>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</si>
  <si>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</si>
  <si>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</si>
  <si>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</si>
  <si>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</si>
  <si>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</si>
  <si>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</si>
  <si>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</si>
  <si>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</si>
  <si>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</si>
  <si>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</si>
  <si>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</si>
  <si>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</si>
  <si>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</si>
  <si>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</si>
  <si>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</si>
  <si>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</si>
  <si>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</si>
  <si>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</si>
  <si>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</si>
  <si>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</si>
  <si>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</si>
  <si>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</si>
  <si>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</si>
  <si>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</si>
  <si>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</si>
  <si>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</si>
  <si>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</si>
  <si>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</si>
  <si>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</si>
  <si>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</si>
  <si>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</si>
  <si>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</si>
  <si>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</si>
  <si>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</si>
  <si>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</si>
  <si>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</si>
  <si>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</si>
  <si>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</si>
  <si>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</si>
  <si>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</si>
  <si>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</si>
  <si>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</si>
  <si>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</si>
  <si>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</si>
  <si>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</si>
  <si>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</si>
  <si>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</si>
  <si>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</si>
  <si>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</si>
  <si>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</si>
  <si>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</si>
  <si>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</si>
  <si>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</si>
  <si>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</si>
  <si>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</si>
  <si>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</si>
  <si>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</si>
  <si>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</si>
  <si>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</si>
  <si>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</si>
  <si>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</si>
  <si>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</si>
  <si>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</si>
  <si>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</si>
  <si>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</si>
  <si>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</si>
  <si>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</si>
  <si>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</si>
  <si>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</si>
  <si>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</si>
  <si>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</si>
  <si>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</si>
  <si>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</si>
  <si>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</si>
  <si>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</si>
  <si>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</si>
  <si>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</si>
  <si>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</si>
  <si>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</si>
  <si>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</si>
  <si>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</si>
  <si>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</si>
  <si>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</si>
  <si>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</si>
  <si>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</si>
  <si>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</si>
  <si>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</si>
  <si>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</si>
  <si>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</si>
  <si>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</si>
  <si>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</si>
  <si>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</si>
  <si>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</si>
  <si>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</si>
  <si>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</si>
  <si>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</si>
  <si>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</si>
  <si>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</si>
  <si>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</si>
  <si>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</si>
  <si>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</si>
  <si>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</si>
  <si>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</si>
  <si>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</si>
  <si>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</si>
  <si>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</si>
  <si>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</si>
  <si>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</si>
  <si>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</si>
  <si>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</si>
  <si>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</si>
  <si>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</si>
  <si>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</si>
  <si>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</si>
  <si>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</si>
  <si>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</si>
  <si>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</si>
  <si>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</si>
  <si>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</si>
  <si>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</si>
  <si>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</si>
  <si>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</si>
  <si>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</si>
  <si>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</si>
  <si>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</si>
  <si>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</si>
  <si>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</si>
  <si>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</si>
  <si>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</si>
  <si>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</si>
  <si>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</si>
  <si>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</si>
  <si>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</si>
  <si>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</si>
  <si>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</si>
  <si>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</si>
  <si>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</si>
  <si>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</si>
  <si>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</si>
  <si>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</si>
  <si>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</si>
  <si>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</si>
  <si>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</si>
  <si>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</si>
  <si>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</si>
  <si>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</si>
  <si>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</si>
  <si>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</si>
  <si>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</si>
  <si>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</si>
  <si>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</si>
  <si>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</si>
  <si>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</si>
  <si>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</si>
  <si>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</si>
  <si>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</si>
  <si>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</si>
  <si>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</si>
  <si>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</si>
  <si>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</si>
  <si>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</si>
  <si>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</si>
  <si>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</si>
  <si>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</si>
  <si>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</si>
  <si>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</si>
  <si>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</si>
  <si>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</si>
  <si>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</si>
  <si>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</si>
  <si>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</si>
  <si>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</si>
  <si>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</si>
  <si>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</si>
  <si>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</si>
  <si>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</si>
  <si>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</si>
  <si>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</si>
  <si>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</si>
  <si>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</si>
  <si>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</si>
  <si>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</si>
  <si>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</si>
  <si>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</si>
  <si>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</si>
  <si>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</si>
  <si>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</si>
  <si>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</si>
  <si>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</si>
  <si>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</si>
  <si>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</si>
  <si>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</si>
  <si>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</si>
  <si>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</si>
  <si>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</si>
  <si>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</si>
  <si>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</si>
  <si>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</si>
  <si>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</si>
  <si>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</si>
  <si>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</si>
  <si>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</si>
  <si>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</si>
  <si>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</si>
  <si>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</si>
  <si>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</si>
  <si>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</si>
  <si>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</si>
  <si>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</si>
  <si>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</si>
  <si>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</si>
  <si>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</si>
  <si>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</si>
  <si>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</si>
  <si>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</si>
  <si>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</si>
  <si>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</si>
  <si>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</si>
  <si>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</si>
  <si>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</si>
  <si>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</si>
  <si>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</si>
  <si>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</si>
  <si>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</si>
  <si>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</si>
  <si>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</si>
  <si>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</si>
  <si>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</si>
  <si>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</si>
  <si>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</si>
  <si>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</si>
  <si>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</si>
  <si>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</si>
  <si>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</si>
  <si>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</si>
  <si>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</si>
  <si>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</si>
  <si>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</si>
  <si>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</si>
  <si>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</si>
  <si>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</si>
  <si>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</si>
  <si>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</si>
  <si>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</si>
  <si>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</si>
  <si>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</si>
  <si>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</si>
  <si>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</si>
  <si>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</si>
  <si>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</si>
  <si>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</si>
  <si>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</si>
  <si>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</si>
  <si>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</si>
  <si>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</si>
  <si>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</si>
  <si>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</si>
  <si>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</si>
  <si>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</si>
  <si>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</si>
  <si>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</si>
  <si>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</si>
  <si>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</si>
  <si>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</si>
  <si>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</si>
  <si>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</si>
  <si>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</si>
  <si>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</si>
  <si>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</si>
  <si>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</si>
  <si>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</si>
  <si>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</si>
  <si>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</si>
  <si>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</si>
  <si>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</si>
  <si>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</si>
  <si>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</si>
  <si>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</si>
  <si>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</si>
  <si>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</si>
  <si>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</si>
  <si>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</si>
  <si>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</si>
  <si>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</si>
  <si>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</si>
  <si>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</si>
  <si>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</si>
  <si>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</si>
  <si>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</si>
  <si>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</si>
  <si>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</si>
  <si>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</si>
  <si>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</si>
  <si>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</si>
  <si>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</si>
  <si>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</si>
  <si>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</si>
  <si>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</si>
  <si>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</si>
  <si>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</si>
  <si>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</si>
  <si>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</si>
  <si>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</si>
  <si>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</si>
  <si>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</si>
  <si>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</si>
  <si>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</si>
  <si>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</si>
  <si>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</si>
  <si>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</si>
  <si>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</si>
  <si>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</si>
  <si>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</si>
  <si>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</si>
  <si>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</si>
  <si>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</si>
  <si>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</si>
  <si>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</si>
  <si>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</si>
  <si>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</si>
  <si>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</si>
  <si>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</si>
  <si>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</si>
  <si>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</si>
  <si>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</si>
  <si>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</si>
  <si>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</si>
  <si>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</si>
  <si>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</si>
  <si>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</si>
  <si>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</si>
  <si>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</si>
  <si>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</si>
  <si>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</si>
  <si>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</si>
  <si>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</si>
  <si>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</si>
  <si>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</si>
  <si>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</si>
  <si>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</si>
  <si>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</si>
  <si>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</si>
  <si>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</si>
  <si>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</si>
  <si>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</si>
  <si>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</si>
  <si>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</si>
  <si>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</si>
  <si>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</si>
  <si>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</si>
  <si>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</si>
  <si>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</si>
  <si>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</si>
  <si>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</si>
  <si>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</si>
  <si>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</si>
  <si>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</si>
  <si>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</si>
  <si>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</si>
  <si>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</si>
  <si>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</si>
  <si>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</si>
  <si>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</si>
  <si>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</si>
  <si>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</si>
  <si>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</si>
  <si>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</si>
  <si>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</si>
  <si>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</si>
  <si>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</si>
  <si>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</si>
  <si>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</si>
  <si>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</si>
  <si>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</si>
  <si>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</si>
  <si>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</si>
  <si>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</si>
  <si>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</si>
  <si>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</si>
  <si>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</si>
  <si>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</si>
  <si>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</si>
  <si>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</si>
  <si>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</si>
  <si>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</si>
  <si>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</si>
  <si>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</si>
  <si>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</si>
  <si>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</si>
  <si>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</si>
  <si>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</si>
  <si>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</si>
  <si>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</si>
  <si>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</si>
  <si>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</si>
  <si>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</si>
  <si>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</si>
  <si>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</si>
  <si>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</si>
  <si>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</si>
  <si>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</si>
  <si>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</si>
  <si>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</si>
  <si>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</si>
  <si>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</si>
  <si>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</si>
  <si>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</si>
  <si>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</si>
  <si>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</si>
  <si>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</si>
  <si>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</si>
  <si>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</si>
  <si>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</si>
  <si>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</si>
  <si>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</si>
  <si>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</si>
  <si>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</si>
  <si>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</si>
  <si>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</si>
  <si>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</si>
  <si>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</si>
  <si>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</si>
  <si>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</si>
  <si>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</si>
  <si>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</si>
  <si>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</si>
  <si>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</si>
  <si>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</si>
  <si>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</si>
  <si>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</si>
  <si>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</si>
  <si>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</si>
  <si>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</si>
  <si>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</si>
  <si>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</si>
  <si>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</si>
  <si>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</si>
  <si>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</si>
  <si>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</si>
  <si>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</si>
  <si>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</si>
  <si>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</si>
  <si>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</si>
  <si>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</si>
  <si>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</si>
  <si>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</si>
  <si>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</si>
  <si>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</si>
  <si>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</si>
  <si>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</si>
  <si>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</si>
  <si>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</si>
  <si>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</si>
  <si>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</si>
  <si>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</si>
  <si>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</si>
  <si>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</si>
  <si>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</si>
  <si>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</si>
  <si>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</si>
  <si>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</si>
  <si>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</si>
  <si>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</si>
  <si>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</si>
  <si>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</si>
  <si>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</si>
  <si>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</si>
  <si>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</si>
  <si>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</si>
  <si>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</si>
  <si>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</si>
  <si>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</si>
  <si>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</si>
  <si>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</si>
  <si>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</si>
  <si>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</si>
  <si>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</si>
  <si>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</si>
  <si>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</si>
  <si>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</si>
  <si>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</si>
  <si>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</si>
  <si>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</si>
  <si>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</si>
  <si>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</si>
  <si>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</si>
  <si>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</si>
  <si>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</si>
  <si>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</si>
  <si>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</si>
  <si>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</si>
  <si>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</si>
  <si>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</si>
  <si>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</si>
  <si>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</si>
  <si>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</si>
  <si>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</si>
  <si>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</si>
  <si>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</si>
  <si>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</si>
  <si>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</si>
  <si>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</si>
  <si>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</si>
  <si>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</si>
  <si>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</si>
  <si>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</si>
  <si>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</si>
  <si>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</si>
  <si>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</si>
  <si>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</si>
  <si>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</si>
  <si>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</si>
  <si>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</si>
  <si>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</si>
  <si>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</si>
  <si>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</si>
  <si>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</si>
  <si>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</si>
  <si>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</si>
  <si>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</si>
  <si>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</si>
  <si>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</si>
  <si>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</si>
  <si>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</si>
  <si>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</si>
  <si>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</si>
  <si>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</si>
  <si>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</si>
  <si>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</si>
  <si>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</si>
  <si>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</si>
  <si>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</si>
  <si>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</si>
  <si>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</si>
  <si>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</si>
  <si>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</si>
  <si>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</si>
  <si>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</si>
  <si>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</si>
  <si>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</si>
  <si>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</si>
  <si>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</si>
  <si>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</si>
  <si>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</si>
  <si>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</si>
  <si>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</si>
  <si>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</si>
  <si>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</si>
  <si>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</si>
  <si>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</si>
  <si>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</si>
  <si>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</si>
  <si>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</si>
  <si>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</si>
  <si>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</si>
  <si>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</si>
  <si>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</si>
  <si>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</si>
  <si>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</si>
  <si>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</si>
  <si>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</si>
  <si>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</si>
  <si>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</si>
  <si>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</si>
  <si>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</si>
  <si>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</si>
  <si>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</si>
  <si>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</si>
  <si>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</si>
  <si>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</si>
  <si>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</si>
  <si>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</si>
  <si>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</si>
  <si>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</si>
  <si>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</si>
  <si>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</si>
  <si>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</si>
  <si>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</si>
  <si>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</si>
  <si>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</si>
  <si>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</si>
  <si>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</si>
  <si>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</si>
  <si>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</si>
  <si>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</si>
  <si>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</si>
  <si>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</si>
  <si>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</si>
  <si>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</si>
  <si>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</si>
  <si>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</si>
  <si>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</si>
  <si>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</si>
  <si>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</si>
  <si>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</si>
  <si>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</si>
  <si>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</si>
  <si>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</si>
  <si>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</si>
  <si>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</si>
  <si>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</si>
  <si>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</si>
  <si>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</si>
  <si>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</si>
  <si>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</si>
  <si>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</si>
  <si>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</si>
  <si>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</si>
  <si>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</si>
  <si>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</si>
  <si>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</si>
  <si>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</si>
  <si>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</si>
  <si>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</si>
  <si>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</si>
  <si>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</si>
  <si>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</si>
  <si>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</si>
  <si>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</si>
  <si>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</si>
  <si>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</si>
  <si>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</si>
  <si>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</si>
  <si>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</si>
  <si>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</si>
  <si>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</si>
  <si>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</si>
  <si>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</si>
  <si>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</si>
  <si>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</si>
  <si>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</si>
  <si>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</si>
  <si>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</si>
  <si>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</si>
  <si>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</si>
  <si>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</si>
  <si>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</si>
  <si>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</si>
  <si>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</si>
  <si>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</si>
  <si>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</si>
  <si>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</si>
  <si>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</si>
  <si>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</si>
  <si>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</si>
  <si>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</si>
  <si>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</si>
  <si>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</si>
  <si>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</si>
  <si>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</si>
  <si>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</si>
  <si>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</si>
  <si>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</si>
  <si>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</si>
  <si>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</si>
  <si>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</si>
  <si>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</si>
  <si>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</si>
  <si>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</si>
  <si>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</si>
  <si>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</si>
  <si>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</si>
  <si>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</si>
  <si>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</si>
  <si>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</si>
  <si>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</si>
  <si>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</si>
  <si>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</si>
  <si>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</si>
  <si>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</si>
  <si>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</si>
  <si>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</si>
  <si>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</si>
  <si>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</si>
  <si>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</si>
  <si>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</si>
  <si>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</si>
  <si>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</si>
  <si>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</si>
  <si>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</si>
  <si>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</si>
  <si>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</si>
  <si>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</si>
  <si>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</si>
  <si>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</si>
  <si>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</si>
  <si>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</si>
  <si>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</si>
  <si>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</si>
  <si>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</si>
  <si>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</si>
  <si>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</si>
  <si>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</si>
  <si>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</si>
  <si>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</si>
  <si>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</si>
  <si>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</si>
  <si>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</si>
  <si>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</si>
  <si>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</si>
  <si>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</si>
  <si>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</si>
  <si>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</si>
  <si>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</si>
  <si>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</si>
  <si>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</si>
  <si>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</si>
  <si>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</si>
  <si>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</si>
  <si>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</si>
  <si>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</si>
  <si>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</si>
  <si>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</si>
  <si>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</si>
  <si>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</si>
  <si>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</si>
  <si>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</si>
  <si>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</si>
  <si>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</si>
  <si>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</si>
  <si>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</si>
  <si>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</si>
  <si>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</si>
  <si>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</si>
  <si>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</si>
  <si>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</si>
  <si>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</si>
  <si>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</si>
  <si>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</si>
  <si>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</si>
  <si>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</si>
  <si>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</si>
  <si>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</si>
  <si>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</si>
  <si>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</si>
  <si>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</si>
  <si>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</si>
  <si>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</si>
  <si>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</si>
  <si>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</si>
  <si>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</si>
  <si>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</si>
  <si>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</si>
  <si>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</si>
  <si>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</si>
  <si>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</si>
  <si>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</si>
  <si>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</si>
  <si>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</si>
  <si>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</si>
  <si>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</si>
  <si>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</si>
  <si>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</si>
  <si>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</si>
  <si>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</si>
  <si>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</si>
  <si>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</si>
  <si>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</si>
  <si>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</si>
  <si>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</si>
  <si>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</si>
  <si>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</si>
  <si>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</si>
  <si>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</si>
  <si>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</si>
  <si>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</si>
  <si>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</si>
  <si>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</si>
  <si>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</si>
  <si>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</si>
  <si>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</si>
  <si>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</si>
  <si>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</si>
  <si>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</si>
  <si>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</si>
  <si>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</si>
  <si>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</si>
  <si>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</si>
  <si>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</si>
  <si>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</si>
  <si>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</si>
  <si>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</si>
  <si>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</si>
  <si>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</si>
  <si>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</si>
  <si>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</si>
  <si>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</si>
  <si>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</si>
  <si>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</si>
  <si>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</si>
  <si>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</si>
  <si>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</si>
  <si>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</si>
  <si>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</si>
  <si>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</si>
  <si>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</si>
  <si>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</si>
  <si>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</si>
  <si>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</si>
  <si>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</si>
  <si>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</si>
  <si>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</si>
  <si>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</si>
  <si>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</si>
  <si>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</si>
  <si>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</si>
  <si>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</si>
  <si>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</si>
  <si>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</si>
  <si>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</si>
  <si>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</si>
  <si>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</si>
  <si>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</si>
  <si>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</si>
  <si>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</si>
  <si>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</si>
  <si>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</si>
  <si>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</si>
  <si>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</si>
  <si>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</si>
  <si>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</si>
  <si>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</si>
  <si>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</si>
  <si>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</si>
  <si>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</si>
  <si>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</si>
  <si>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</si>
  <si>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</si>
  <si>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</si>
  <si>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</si>
  <si>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</si>
  <si>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</si>
  <si>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</si>
  <si>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</si>
  <si>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</si>
  <si>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</si>
  <si>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</si>
  <si>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</si>
  <si>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</si>
  <si>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</si>
  <si>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</si>
  <si>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</si>
  <si>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</si>
  <si>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</si>
  <si>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</si>
  <si>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</si>
  <si>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</si>
  <si>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</si>
  <si>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</si>
  <si>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</si>
  <si>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</si>
  <si>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</si>
  <si>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</si>
  <si>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</si>
  <si>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</si>
  <si>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</si>
  <si>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</si>
  <si>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</si>
  <si>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</si>
  <si>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</si>
  <si>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</si>
  <si>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</si>
  <si>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</si>
  <si>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</si>
  <si>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</si>
  <si>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</si>
  <si>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</si>
  <si>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</si>
  <si>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</si>
  <si>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</si>
  <si>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</si>
  <si>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</si>
  <si>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</si>
  <si>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</si>
  <si>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</si>
  <si>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</si>
  <si>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</si>
  <si>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</si>
  <si>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</si>
  <si>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</si>
  <si>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</si>
  <si>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</si>
  <si>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</si>
  <si>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</si>
  <si>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</si>
  <si>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</si>
  <si>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</si>
  <si>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</si>
  <si>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</si>
  <si>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</si>
  <si>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</si>
  <si>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</si>
  <si>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</si>
  <si>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</si>
  <si>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</si>
  <si>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</si>
  <si>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</si>
  <si>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</si>
  <si>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</si>
  <si>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</si>
  <si>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</si>
  <si>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</si>
  <si>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</si>
  <si>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</si>
  <si>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</si>
  <si>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</si>
  <si>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</si>
  <si>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</si>
  <si>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</si>
  <si>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</si>
  <si>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</si>
  <si>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</si>
  <si>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</si>
  <si>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</si>
  <si>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</si>
  <si>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</si>
  <si>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</si>
  <si>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</si>
  <si>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</si>
  <si>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</si>
  <si>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</si>
  <si>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</si>
  <si>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</si>
  <si>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</si>
  <si>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</si>
  <si>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</si>
  <si>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</si>
  <si>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</si>
  <si>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</si>
  <si>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</si>
  <si>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</si>
  <si>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</si>
  <si>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</si>
  <si>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</si>
  <si>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</si>
  <si>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</si>
  <si>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</si>
  <si>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</si>
  <si>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</si>
  <si>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</si>
  <si>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</si>
  <si>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</si>
  <si>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</si>
  <si>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</si>
  <si>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</si>
  <si>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</si>
  <si>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</si>
  <si>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</si>
  <si>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</si>
  <si>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</si>
  <si>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</si>
  <si>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</si>
  <si>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</si>
  <si>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</si>
  <si>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</si>
  <si>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</si>
  <si>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</si>
  <si>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</si>
  <si>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</si>
  <si>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</si>
  <si>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</si>
  <si>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</si>
  <si>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</si>
  <si>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</si>
  <si>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</si>
  <si>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</si>
  <si>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</si>
  <si>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</si>
  <si>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</si>
  <si>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</si>
  <si>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</si>
  <si>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</si>
  <si>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</si>
  <si>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</si>
  <si>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</si>
  <si>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</si>
  <si>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</si>
  <si>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</si>
  <si>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</si>
  <si>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</si>
  <si>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</si>
  <si>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</si>
  <si>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</si>
  <si>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</si>
  <si>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</si>
  <si>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</si>
  <si>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</si>
  <si>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</si>
  <si>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</si>
  <si>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</si>
  <si>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</si>
  <si>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</si>
  <si>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</si>
  <si>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</si>
  <si>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</si>
  <si>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</si>
  <si>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</si>
  <si>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</si>
  <si>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</si>
  <si>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</si>
  <si>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</si>
  <si>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</si>
  <si>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</si>
  <si>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</si>
  <si>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</si>
  <si>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</si>
  <si>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</si>
  <si>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</si>
  <si>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</si>
  <si>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</si>
  <si>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</si>
  <si>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</si>
  <si>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</si>
  <si>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</si>
  <si>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</si>
  <si>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</si>
  <si>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</si>
  <si>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</si>
  <si>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</si>
  <si>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</si>
  <si>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</si>
  <si>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</si>
  <si>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</si>
  <si>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</si>
  <si>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</si>
  <si>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</si>
  <si>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</si>
  <si>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</si>
  <si>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</si>
  <si>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</si>
  <si>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</si>
  <si>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</si>
  <si>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</si>
  <si>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</si>
  <si>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</si>
  <si>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</si>
  <si>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</si>
  <si>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</si>
  <si>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</si>
  <si>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</si>
  <si>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</si>
  <si>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</si>
  <si>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</si>
  <si>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</si>
  <si>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</si>
  <si>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</si>
  <si>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</si>
  <si>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</si>
  <si>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</si>
  <si>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</si>
  <si>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</si>
  <si>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</si>
  <si>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</si>
  <si>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</si>
  <si>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</si>
  <si>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</si>
  <si>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</si>
  <si>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</si>
  <si>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</si>
  <si>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</si>
  <si>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</si>
  <si>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</si>
  <si>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</si>
  <si>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</si>
  <si>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</si>
  <si>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</si>
  <si>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</si>
  <si>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</si>
  <si>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</si>
  <si>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</si>
  <si>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</si>
  <si>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</si>
  <si>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</si>
  <si>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</si>
  <si>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</si>
  <si>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</si>
  <si>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</si>
  <si>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</si>
  <si>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</si>
  <si>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</si>
  <si>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</si>
  <si>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</si>
  <si>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</si>
  <si>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</si>
  <si>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</si>
  <si>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</si>
  <si>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</si>
  <si>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</si>
  <si>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</si>
  <si>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</si>
  <si>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</si>
  <si>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</si>
  <si>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</si>
  <si>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</si>
  <si>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</si>
  <si>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</si>
  <si>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</si>
  <si>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</si>
  <si>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</si>
  <si>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</si>
  <si>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</si>
  <si>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</si>
  <si>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</si>
  <si>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</si>
  <si>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</si>
  <si>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</si>
  <si>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</si>
  <si>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</si>
  <si>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</si>
  <si>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</si>
  <si>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</si>
  <si>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</si>
  <si>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</si>
  <si>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</si>
  <si>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</si>
  <si>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</si>
  <si>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</si>
  <si>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</si>
  <si>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</si>
  <si>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</si>
  <si>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</si>
  <si>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</si>
  <si>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</si>
  <si>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</si>
  <si>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</si>
  <si>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</si>
  <si>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</si>
  <si>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</si>
  <si>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</si>
  <si>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</si>
  <si>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</si>
  <si>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</si>
  <si>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</si>
  <si>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</si>
  <si>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</si>
  <si>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</si>
  <si>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</si>
  <si>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</si>
  <si>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</si>
  <si>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</si>
  <si>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</si>
  <si>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</si>
  <si>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</si>
  <si>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</si>
  <si>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</si>
  <si>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</si>
  <si>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</si>
  <si>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</si>
  <si>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</si>
  <si>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</si>
  <si>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</si>
  <si>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</si>
  <si>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</si>
  <si>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</si>
  <si>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</si>
  <si>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</si>
  <si>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</si>
  <si>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</si>
  <si>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</si>
  <si>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</si>
  <si>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</si>
  <si>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</si>
  <si>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</si>
  <si>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</si>
  <si>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</si>
  <si>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</si>
  <si>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</si>
  <si>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</si>
  <si>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</si>
  <si>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</si>
  <si>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</si>
  <si>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</si>
  <si>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</si>
  <si>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</si>
  <si>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</si>
  <si>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</si>
  <si>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</si>
  <si>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</si>
  <si>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</si>
  <si>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</si>
  <si>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</si>
  <si>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</si>
  <si>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</si>
  <si>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</si>
  <si>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</si>
  <si>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</si>
  <si>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</si>
  <si>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</si>
  <si>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</si>
  <si>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</si>
  <si>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</si>
  <si>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</si>
  <si>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</si>
  <si>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</si>
  <si>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</si>
  <si>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</si>
  <si>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</si>
  <si>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</si>
  <si>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</si>
  <si>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</si>
  <si>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</si>
  <si>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</si>
  <si>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</si>
  <si>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</si>
  <si>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</si>
  <si>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</si>
  <si>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</si>
  <si>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</si>
  <si>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</si>
  <si>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</si>
  <si>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</si>
  <si>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</si>
  <si>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</si>
  <si>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</si>
  <si>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</si>
  <si>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</si>
  <si>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</si>
  <si>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</si>
  <si>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</si>
  <si>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</si>
  <si>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</si>
  <si>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</si>
  <si>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</si>
  <si>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</si>
  <si>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</si>
  <si>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</si>
  <si>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</si>
  <si>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</si>
  <si>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</si>
  <si>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</si>
  <si>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</si>
  <si>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</si>
  <si>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</si>
  <si>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</si>
  <si>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</si>
  <si>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</si>
  <si>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</si>
  <si>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</si>
  <si>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</si>
  <si>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</si>
  <si>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</si>
  <si>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</si>
  <si>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</si>
  <si>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</si>
  <si>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</si>
  <si>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</si>
  <si>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</si>
  <si>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</si>
  <si>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</si>
  <si>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</si>
  <si>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</si>
  <si>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</si>
  <si>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</si>
  <si>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</si>
  <si>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</si>
  <si>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</si>
  <si>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</si>
  <si>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</si>
  <si>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</si>
  <si>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</si>
  <si>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</si>
  <si>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</si>
  <si>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</si>
  <si>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</si>
  <si>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</si>
  <si>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</si>
  <si>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</si>
  <si>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</si>
  <si>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</si>
  <si>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</si>
  <si>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</si>
  <si>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</si>
  <si>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</si>
  <si>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</si>
  <si>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</si>
  <si>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</si>
  <si>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</si>
  <si>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</si>
  <si>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</si>
  <si>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</si>
  <si>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</si>
  <si>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</si>
  <si>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</si>
  <si>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</si>
  <si>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</si>
  <si>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</si>
  <si>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</si>
  <si>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</si>
  <si>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</si>
  <si>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</si>
  <si>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</si>
  <si>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</si>
  <si>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</si>
  <si>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</si>
  <si>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</si>
  <si>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</si>
  <si>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</si>
  <si>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</si>
  <si>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</si>
  <si>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</si>
  <si>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</si>
  <si>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</si>
  <si>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</si>
  <si>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</si>
  <si>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</si>
  <si>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</si>
  <si>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</si>
  <si>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</si>
  <si>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</si>
  <si>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</si>
  <si>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</si>
  <si>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</si>
  <si>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</si>
  <si>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</si>
  <si>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</si>
  <si>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</si>
  <si>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</si>
  <si>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</si>
  <si>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</si>
  <si>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</si>
  <si>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</si>
  <si>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</si>
  <si>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</si>
  <si>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</si>
  <si>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</si>
  <si>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</si>
  <si>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</si>
  <si>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</si>
  <si>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</si>
  <si>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</si>
  <si>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</si>
  <si>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</si>
  <si>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</si>
  <si>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</si>
  <si>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</si>
  <si>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</si>
  <si>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</si>
  <si>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</si>
  <si>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</si>
  <si>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</si>
  <si>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</si>
  <si>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</si>
  <si>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</si>
  <si>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</si>
  <si>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</si>
  <si>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</si>
  <si>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</si>
  <si>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</si>
  <si>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</si>
  <si>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</si>
  <si>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</si>
  <si>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</si>
  <si>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</si>
  <si>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</si>
  <si>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</si>
  <si>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</si>
  <si>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</si>
  <si>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</si>
  <si>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</si>
  <si>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</si>
  <si>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</si>
  <si>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</si>
  <si>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</si>
  <si>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</si>
  <si>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</si>
  <si>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</si>
  <si>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</si>
  <si>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</si>
  <si>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</si>
  <si>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</si>
  <si>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</si>
  <si>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</si>
  <si>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</si>
  <si>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</si>
  <si>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</si>
  <si>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</si>
  <si>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</si>
  <si>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</si>
  <si>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</si>
  <si>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</si>
  <si>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</si>
  <si>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</si>
  <si>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</si>
  <si>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</si>
  <si>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</si>
  <si>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</si>
  <si>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</si>
  <si>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</si>
  <si>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</si>
  <si>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</si>
  <si>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</si>
  <si>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</si>
  <si>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</si>
  <si>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</si>
  <si>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</si>
  <si>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</si>
  <si>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</si>
  <si>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</si>
  <si>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</si>
  <si>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</si>
  <si>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</si>
  <si>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</si>
  <si>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</si>
  <si>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</si>
  <si>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</si>
  <si>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</si>
  <si>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</si>
  <si>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</si>
  <si>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</si>
  <si>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</si>
  <si>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</si>
  <si>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</si>
  <si>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</si>
  <si>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</si>
  <si>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</si>
  <si>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</si>
  <si>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</si>
  <si>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</si>
  <si>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</si>
  <si>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</si>
  <si>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</si>
  <si>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</si>
  <si>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</si>
  <si>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</si>
  <si>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</si>
  <si>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</si>
  <si>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</si>
  <si>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</si>
  <si>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</si>
  <si>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</si>
  <si>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</si>
  <si>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</si>
  <si>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</si>
  <si>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</si>
  <si>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</si>
  <si>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</si>
  <si>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</si>
  <si>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</si>
  <si>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</si>
  <si>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</si>
  <si>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</si>
  <si>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</si>
  <si>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</si>
  <si>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</si>
  <si>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</si>
  <si>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</si>
  <si>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</si>
  <si>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</si>
  <si>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</si>
  <si>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</si>
  <si>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</si>
  <si>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</si>
  <si>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</si>
  <si>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</si>
  <si>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</si>
  <si>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</si>
  <si>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</si>
  <si>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</si>
  <si>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</si>
  <si>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</si>
  <si>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</si>
  <si>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</si>
  <si>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</si>
  <si>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</si>
  <si>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</si>
  <si>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</si>
  <si>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</si>
  <si>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</si>
  <si>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</si>
  <si>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</si>
  <si>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</si>
  <si>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</si>
  <si>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</si>
  <si>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</si>
  <si>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</si>
  <si>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</si>
  <si>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</si>
  <si>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</si>
  <si>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</si>
  <si>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</si>
  <si>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</si>
  <si>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</si>
  <si>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</si>
  <si>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</si>
  <si>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</si>
  <si>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</si>
  <si>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</si>
  <si>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</si>
  <si>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</si>
  <si>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</si>
  <si>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</si>
  <si>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</si>
  <si>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</si>
  <si>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</si>
  <si>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</si>
  <si>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</si>
  <si>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</si>
  <si>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</si>
  <si>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</si>
  <si>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</si>
  <si>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</si>
  <si>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</si>
  <si>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</si>
  <si>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</si>
  <si>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</si>
  <si>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</si>
  <si>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</si>
  <si>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</si>
  <si>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</si>
  <si>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</si>
  <si>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</si>
  <si>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</si>
  <si>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</si>
  <si>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</si>
  <si>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</si>
  <si>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</si>
  <si>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</si>
  <si>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</si>
  <si>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</si>
  <si>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</si>
  <si>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</si>
  <si>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</si>
  <si>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</si>
  <si>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</si>
  <si>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</si>
  <si>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</si>
  <si>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</si>
  <si>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</si>
  <si>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</si>
  <si>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</si>
  <si>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</si>
  <si>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</si>
  <si>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</si>
  <si>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</si>
  <si>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</si>
  <si>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</si>
  <si>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</si>
  <si>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</si>
  <si>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</si>
  <si>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</si>
  <si>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</si>
  <si>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</si>
  <si>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</si>
  <si>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</si>
  <si>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</si>
  <si>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</si>
  <si>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</si>
  <si>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</si>
  <si>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</si>
  <si>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</si>
  <si>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</si>
  <si>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</si>
  <si>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</si>
  <si>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</si>
  <si>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</si>
  <si>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</si>
  <si>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</si>
  <si>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</si>
  <si>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</si>
  <si>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</si>
  <si>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</si>
  <si>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</si>
  <si>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</si>
  <si>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</si>
  <si>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</si>
  <si>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</si>
  <si>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</si>
  <si>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</si>
  <si>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</si>
  <si>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</si>
  <si>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</si>
  <si>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</si>
  <si>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</si>
  <si>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</si>
  <si>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</si>
  <si>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</si>
  <si>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</si>
  <si>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</si>
  <si>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</si>
  <si>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</si>
  <si>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</si>
  <si>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</si>
  <si>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</si>
  <si>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</si>
  <si>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</si>
  <si>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</si>
  <si>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</si>
  <si>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</si>
  <si>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</si>
  <si>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</si>
  <si>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</si>
  <si>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</si>
  <si>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</si>
  <si>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</si>
  <si>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</si>
  <si>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</si>
  <si>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</si>
  <si>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</si>
  <si>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</si>
  <si>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</si>
  <si>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</si>
  <si>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</si>
  <si>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</si>
  <si>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</si>
  <si>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</si>
  <si>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</si>
  <si>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</si>
  <si>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</si>
  <si>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</si>
  <si>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</si>
  <si>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</si>
  <si>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</si>
  <si>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</si>
  <si>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</si>
  <si>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</si>
  <si>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</si>
  <si>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</si>
  <si>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</si>
  <si>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</si>
  <si>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</si>
  <si>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</si>
  <si>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</si>
  <si>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</si>
  <si>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</si>
  <si>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</si>
  <si>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</si>
  <si>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</si>
  <si>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</si>
  <si>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</si>
  <si>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</si>
  <si>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</si>
  <si>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</si>
  <si>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</si>
  <si>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</si>
  <si>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</si>
  <si>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</si>
  <si>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</si>
  <si>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</si>
  <si>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</si>
  <si>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</si>
  <si>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</si>
  <si>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</si>
  <si>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</si>
  <si>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</si>
  <si>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</si>
  <si>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</si>
  <si>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</si>
  <si>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</si>
  <si>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</si>
  <si>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</si>
  <si>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</si>
  <si>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</si>
  <si>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</si>
  <si>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</si>
  <si>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</si>
  <si>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</si>
  <si>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</si>
  <si>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</si>
  <si>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</si>
  <si>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</si>
  <si>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</si>
  <si>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</si>
  <si>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</si>
  <si>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</si>
  <si>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</si>
  <si>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</si>
  <si>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</si>
  <si>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</si>
  <si>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</si>
  <si>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</si>
  <si>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</si>
  <si>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</si>
  <si>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</si>
  <si>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</si>
  <si>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</si>
  <si>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</si>
  <si>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</si>
  <si>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</si>
  <si>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</si>
  <si>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</si>
  <si>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</si>
  <si>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</si>
  <si>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</si>
  <si>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</si>
  <si>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</si>
  <si>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</si>
  <si>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</si>
  <si>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</si>
  <si>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</si>
  <si>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</si>
  <si>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</si>
  <si>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</si>
  <si>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</si>
  <si>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</si>
  <si>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</si>
  <si>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</si>
  <si>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</si>
  <si>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</si>
  <si>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</si>
  <si>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</si>
  <si>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</si>
  <si>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</si>
  <si>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</si>
  <si>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</si>
  <si>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</si>
  <si>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</si>
  <si>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</si>
  <si>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</si>
  <si>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</si>
  <si>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</si>
  <si>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</si>
  <si>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</si>
  <si>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</si>
  <si>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</si>
  <si>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</si>
  <si>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</si>
  <si>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</si>
  <si>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</si>
  <si>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</si>
  <si>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</si>
  <si>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</si>
  <si>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</si>
  <si>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</si>
  <si>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</si>
  <si>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</si>
  <si>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</si>
  <si>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</si>
  <si>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</si>
  <si>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</si>
  <si>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</si>
  <si>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</si>
  <si>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</si>
  <si>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</si>
  <si>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</si>
  <si>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</si>
  <si>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</si>
  <si>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</si>
  <si>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</si>
  <si>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</si>
  <si>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</si>
  <si>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</si>
  <si>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</si>
  <si>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</si>
  <si>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</si>
  <si>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</si>
  <si>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</si>
  <si>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</si>
  <si>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</si>
  <si>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</si>
  <si>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</si>
  <si>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</si>
  <si>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</si>
  <si>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</si>
  <si>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</si>
  <si>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</si>
  <si>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</si>
  <si>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</si>
  <si>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</si>
  <si>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</si>
  <si>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</si>
  <si>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</si>
  <si>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</si>
  <si>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</si>
  <si>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</si>
  <si>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</si>
  <si>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</si>
  <si>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</si>
  <si>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</si>
  <si>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</si>
  <si>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</si>
  <si>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</si>
  <si>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</si>
  <si>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</si>
  <si>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</si>
  <si>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</si>
  <si>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</si>
  <si>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</si>
  <si>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</si>
  <si>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</si>
  <si>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</si>
  <si>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</si>
  <si>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</si>
  <si>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</si>
  <si>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</si>
  <si>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</si>
  <si>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</si>
  <si>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</si>
  <si>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</si>
  <si>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</si>
  <si>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</si>
  <si>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</si>
  <si>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</si>
  <si>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</si>
  <si>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</si>
  <si>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</si>
  <si>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</si>
  <si>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</si>
  <si>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</si>
  <si>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</si>
  <si>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</si>
  <si>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</si>
  <si>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</si>
  <si>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</si>
  <si>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</si>
  <si>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</si>
  <si>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</si>
  <si>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</si>
  <si>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</si>
  <si>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</si>
  <si>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</si>
  <si>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</si>
  <si>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</si>
  <si>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</si>
  <si>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</si>
  <si>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</si>
  <si>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</si>
  <si>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</si>
  <si>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</si>
  <si>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</si>
  <si>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</si>
  <si>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</si>
  <si>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</si>
  <si>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</si>
  <si>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</si>
  <si>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</si>
  <si>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</si>
  <si>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</si>
  <si>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</si>
  <si>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</si>
  <si>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</si>
  <si>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</si>
  <si>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</si>
  <si>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</si>
  <si>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</si>
  <si>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</si>
  <si>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</si>
  <si>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</si>
  <si>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</si>
  <si>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</si>
  <si>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</si>
  <si>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</si>
  <si>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</si>
  <si>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</si>
  <si>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</si>
  <si>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</si>
  <si>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</si>
  <si>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</si>
  <si>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</si>
  <si>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</si>
  <si>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</si>
  <si>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</si>
  <si>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</si>
  <si>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</si>
  <si>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</si>
  <si>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</si>
  <si>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</si>
  <si>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</si>
  <si>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</si>
  <si>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</si>
  <si>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</si>
  <si>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</si>
  <si>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</si>
  <si>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</si>
  <si>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</si>
  <si>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</si>
  <si>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</si>
  <si>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</si>
  <si>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</si>
  <si>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</si>
  <si>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</si>
  <si>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</si>
  <si>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</si>
  <si>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</si>
  <si>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</si>
  <si>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</si>
  <si>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</si>
  <si>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</si>
  <si>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</si>
  <si>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</si>
  <si>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</si>
  <si>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</si>
  <si>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</si>
  <si>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</si>
  <si>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</si>
  <si>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</si>
  <si>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</si>
  <si>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</si>
  <si>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</si>
  <si>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</si>
  <si>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</si>
  <si>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</si>
  <si>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</si>
  <si>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</si>
  <si>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</si>
  <si>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</si>
  <si>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</si>
  <si>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</si>
  <si>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</si>
  <si>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</si>
  <si>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</si>
  <si>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</si>
  <si>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</si>
  <si>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</si>
  <si>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</si>
  <si>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</si>
  <si>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</si>
  <si>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</si>
  <si>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</si>
  <si>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</si>
  <si>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</si>
  <si>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</si>
  <si>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</si>
  <si>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</si>
  <si>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</si>
  <si>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</si>
  <si>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</si>
  <si>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</si>
  <si>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</si>
  <si>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</si>
  <si>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</si>
  <si>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</si>
  <si>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</si>
  <si>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</si>
  <si>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</si>
  <si>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</si>
  <si>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</si>
  <si>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</si>
  <si>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</si>
  <si>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</si>
  <si>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</si>
  <si>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</si>
  <si>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</si>
  <si>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</si>
  <si>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</si>
  <si>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</si>
  <si>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</si>
  <si>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</si>
  <si>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</si>
  <si>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</si>
  <si>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</si>
  <si>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</si>
  <si>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</si>
  <si>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</si>
  <si>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</si>
  <si>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</si>
  <si>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</si>
  <si>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</si>
  <si>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</si>
  <si>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</si>
  <si>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</si>
  <si>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</si>
  <si>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</si>
  <si>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</si>
  <si>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</si>
  <si>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</si>
  <si>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</si>
  <si>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</si>
  <si>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</si>
  <si>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</si>
  <si>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</si>
  <si>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</si>
  <si>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</si>
  <si>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</si>
  <si>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</si>
  <si>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</si>
  <si>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</si>
  <si>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</si>
  <si>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</si>
  <si>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</si>
  <si>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</si>
  <si>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</si>
  <si>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</si>
  <si>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</si>
  <si>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</si>
  <si>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</si>
  <si>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</si>
  <si>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</si>
  <si>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</si>
  <si>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</si>
  <si>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</si>
  <si>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</si>
  <si>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</si>
  <si>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</si>
  <si>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</si>
  <si>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</si>
  <si>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</si>
  <si>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</si>
  <si>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</si>
  <si>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</si>
  <si>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</si>
  <si>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</si>
  <si>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</si>
  <si>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</si>
  <si>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</si>
  <si>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</si>
  <si>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</si>
  <si>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</si>
  <si>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</si>
  <si>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</si>
  <si>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</si>
  <si>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</si>
  <si>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</si>
  <si>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</si>
  <si>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</si>
  <si>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</si>
  <si>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</si>
  <si>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</si>
  <si>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</si>
  <si>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</si>
  <si>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</si>
  <si>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</si>
  <si>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</si>
  <si>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</si>
  <si>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</si>
  <si>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</si>
  <si>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</si>
  <si>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</si>
  <si>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</si>
  <si>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</si>
  <si>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</si>
  <si>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</si>
  <si>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</si>
  <si>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</si>
  <si>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</si>
  <si>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</si>
  <si>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</si>
  <si>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</si>
  <si>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</si>
  <si>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</si>
  <si>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</si>
  <si>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</si>
  <si>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</si>
  <si>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</si>
  <si>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</si>
  <si>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</si>
  <si>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</si>
  <si>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</si>
  <si>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</si>
  <si>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</si>
  <si>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</si>
  <si>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</si>
  <si>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</si>
  <si>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</si>
  <si>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</si>
  <si>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</si>
  <si>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</si>
  <si>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</si>
  <si>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</si>
  <si>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</si>
  <si>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</si>
  <si>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</si>
  <si>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</si>
  <si>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</si>
  <si>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</si>
  <si>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</si>
  <si>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</si>
  <si>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</si>
  <si>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</si>
  <si>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</si>
  <si>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</si>
  <si>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</si>
  <si>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</si>
  <si>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</si>
  <si>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</si>
  <si>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</si>
  <si>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</si>
  <si>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</si>
  <si>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</si>
  <si>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</si>
  <si>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</si>
  <si>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</si>
  <si>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</si>
  <si>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</si>
  <si>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</si>
  <si>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</si>
  <si>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</si>
  <si>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</si>
  <si>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</si>
  <si>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</si>
  <si>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</si>
  <si>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</si>
  <si>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</si>
  <si>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</si>
  <si>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</si>
  <si>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</si>
  <si>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</si>
  <si>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</si>
  <si>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</si>
  <si>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</si>
  <si>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</si>
  <si>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</si>
  <si>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</si>
  <si>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</si>
  <si>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</si>
  <si>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</si>
  <si>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</si>
  <si>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</si>
  <si>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</si>
  <si>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</si>
  <si>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</si>
  <si>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</si>
  <si>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</si>
  <si>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</si>
  <si>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</si>
  <si>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</si>
  <si>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</si>
  <si>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</si>
  <si>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</si>
  <si>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</si>
  <si>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</si>
  <si>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</si>
  <si>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</si>
  <si>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</si>
  <si>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</si>
  <si>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</si>
  <si>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</si>
  <si>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</si>
  <si>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</si>
  <si>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</si>
  <si>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</si>
  <si>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</si>
  <si>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</si>
  <si>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</si>
  <si>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</si>
  <si>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</si>
  <si>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</si>
  <si>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</si>
  <si>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</si>
  <si>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</si>
  <si>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</si>
  <si>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</si>
  <si>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</si>
  <si>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</si>
  <si>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</si>
  <si>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</si>
  <si>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</si>
  <si>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</si>
  <si>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</si>
  <si>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</si>
  <si>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</si>
  <si>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</si>
  <si>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</si>
  <si>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</si>
  <si>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</si>
  <si>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</si>
  <si>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</si>
  <si>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</si>
  <si>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</si>
  <si>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</si>
  <si>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</si>
  <si>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</si>
  <si>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</si>
  <si>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</si>
  <si>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</si>
  <si>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</si>
  <si>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</si>
  <si>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</si>
  <si>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</si>
  <si>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</si>
  <si>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</si>
  <si>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</si>
  <si>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</si>
  <si>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</si>
  <si>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</si>
  <si>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</si>
  <si>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</si>
  <si>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</si>
  <si>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</si>
  <si>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</si>
  <si>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</si>
  <si>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</si>
  <si>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</si>
  <si>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</si>
  <si>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</si>
  <si>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</si>
  <si>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</si>
  <si>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</si>
  <si>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</si>
  <si>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</si>
  <si>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</si>
  <si>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</si>
  <si>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</si>
  <si>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</si>
  <si>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</si>
  <si>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</si>
  <si>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</si>
  <si>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</si>
  <si>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</si>
  <si>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</si>
  <si>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</si>
  <si>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</si>
  <si>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</si>
  <si>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</si>
  <si>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</si>
  <si>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</si>
  <si>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</si>
  <si>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</si>
  <si>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</si>
  <si>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</si>
  <si>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</si>
  <si>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</si>
  <si>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</si>
  <si>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</si>
  <si>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</si>
  <si>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</si>
  <si>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</si>
  <si>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</si>
  <si>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</si>
  <si>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</si>
  <si>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</si>
  <si>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</si>
  <si>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</si>
  <si>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</si>
  <si>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</si>
  <si>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</si>
  <si>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</si>
  <si>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</si>
  <si>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</si>
  <si>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</si>
  <si>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</si>
  <si>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</si>
  <si>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</si>
  <si>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</si>
  <si>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</si>
  <si>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</si>
  <si>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</si>
  <si>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</si>
  <si>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</si>
  <si>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</si>
  <si>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</si>
  <si>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</si>
  <si>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</si>
  <si>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</si>
  <si>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</si>
  <si>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</si>
  <si>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</si>
  <si>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</si>
  <si>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</si>
  <si>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</si>
  <si>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</si>
  <si>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</si>
  <si>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</si>
  <si>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</si>
  <si>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</si>
  <si>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</si>
  <si>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</si>
  <si>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</si>
  <si>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</si>
  <si>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</si>
  <si>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</si>
  <si>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</si>
  <si>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</si>
  <si>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</si>
  <si>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</si>
  <si>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</si>
  <si>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</si>
  <si>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</si>
  <si>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</si>
  <si>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</si>
  <si>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</si>
  <si>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</si>
  <si>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</si>
  <si>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</si>
  <si>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</si>
  <si>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</si>
  <si>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</si>
  <si>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</si>
  <si>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</si>
  <si>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</si>
  <si>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</si>
  <si>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</si>
  <si>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</si>
  <si>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</si>
  <si>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</si>
  <si>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</si>
  <si>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</si>
  <si>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</si>
  <si>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</si>
  <si>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</si>
  <si>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</si>
  <si>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</si>
  <si>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</si>
  <si>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</si>
  <si>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</si>
  <si>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</si>
  <si>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</si>
  <si>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</si>
  <si>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</si>
  <si>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</si>
  <si>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</si>
  <si>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</si>
  <si>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</si>
  <si>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</si>
  <si>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</si>
  <si>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</si>
  <si>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</si>
  <si>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</si>
  <si>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</si>
  <si>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</si>
  <si>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</si>
  <si>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</si>
  <si>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</si>
  <si>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</si>
  <si>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</si>
  <si>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</si>
  <si>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</si>
  <si>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</si>
  <si>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</si>
  <si>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</si>
  <si>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</si>
  <si>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</si>
  <si>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</si>
  <si>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</si>
  <si>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</si>
  <si>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</si>
  <si>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</si>
  <si>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</si>
  <si>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</si>
  <si>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</si>
  <si>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</si>
  <si>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</si>
  <si>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</si>
  <si>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</si>
  <si>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</si>
  <si>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</si>
  <si>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</si>
  <si>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</si>
  <si>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</si>
  <si>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</si>
  <si>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</si>
  <si>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</si>
  <si>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</si>
  <si>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</si>
  <si>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</si>
  <si>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</si>
  <si>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</si>
  <si>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</si>
  <si>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</si>
  <si>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</si>
  <si>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</si>
  <si>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</si>
  <si>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</si>
  <si>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</si>
  <si>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</si>
  <si>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</si>
  <si>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</si>
  <si>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</si>
  <si>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</si>
  <si>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</si>
  <si>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</si>
  <si>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</si>
  <si>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</si>
  <si>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</si>
  <si>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</si>
  <si>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</si>
  <si>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</si>
  <si>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</si>
  <si>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</si>
  <si>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</si>
  <si>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</si>
  <si>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</si>
  <si>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</si>
  <si>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</si>
  <si>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</si>
  <si>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</si>
  <si>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</si>
  <si>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</si>
  <si>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</si>
  <si>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</si>
  <si>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</si>
  <si>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</si>
  <si>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</si>
  <si>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</si>
  <si>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</si>
  <si>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</si>
  <si>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</si>
  <si>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</si>
  <si>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</si>
  <si>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</si>
  <si>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</si>
  <si>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</si>
  <si>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</si>
  <si>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</si>
  <si>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</si>
  <si>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</si>
  <si>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</si>
  <si>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</si>
  <si>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</si>
  <si>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</si>
  <si>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</si>
  <si>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</si>
  <si>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</si>
  <si>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</si>
  <si>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</si>
  <si>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</si>
  <si>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</si>
  <si>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</si>
  <si>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</si>
  <si>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</si>
  <si>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</si>
  <si>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</si>
  <si>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</si>
  <si>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</si>
  <si>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</si>
  <si>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</si>
  <si>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</si>
  <si>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</si>
  <si>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</si>
  <si>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</si>
  <si>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</si>
  <si>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</si>
  <si>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</si>
  <si>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</si>
  <si>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</si>
  <si>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</si>
  <si>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</si>
  <si>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</si>
  <si>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</si>
  <si>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</si>
  <si>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</si>
  <si>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</si>
  <si>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</si>
  <si>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</si>
  <si>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</si>
  <si>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</si>
  <si>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</si>
  <si>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</si>
  <si>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</si>
  <si>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</si>
  <si>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</si>
  <si>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</si>
  <si>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</si>
  <si>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</si>
  <si>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</si>
  <si>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</si>
  <si>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</si>
  <si>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</si>
  <si>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</si>
  <si>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</si>
  <si>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</si>
  <si>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</si>
  <si>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</si>
  <si>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</si>
  <si>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</si>
  <si>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</si>
  <si>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</si>
  <si>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</si>
  <si>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</si>
  <si>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</si>
  <si>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</si>
  <si>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</si>
  <si>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</si>
  <si>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</si>
  <si>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</si>
  <si>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</si>
  <si>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</si>
  <si>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</si>
  <si>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</si>
  <si>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</si>
  <si>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</si>
  <si>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</si>
  <si>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</si>
  <si>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</si>
  <si>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</si>
  <si>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</si>
  <si>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</si>
  <si>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</si>
  <si>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</si>
  <si>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</si>
  <si>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</si>
  <si>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</si>
  <si>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</si>
  <si>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</si>
  <si>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</si>
  <si>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</si>
  <si>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</si>
  <si>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</si>
  <si>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</si>
  <si>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</si>
  <si>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</si>
  <si>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</si>
  <si>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</si>
  <si>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</si>
  <si>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</si>
  <si>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</si>
  <si>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</si>
  <si>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</si>
  <si>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</si>
  <si>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</si>
  <si>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</si>
  <si>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</si>
  <si>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</si>
  <si>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</si>
  <si>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</si>
  <si>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</si>
  <si>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</si>
  <si>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</si>
  <si>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</si>
  <si>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</si>
  <si>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</si>
  <si>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</si>
  <si>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</si>
  <si>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</si>
  <si>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</si>
  <si>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</si>
  <si>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</si>
  <si>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</si>
  <si>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</si>
  <si>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</si>
  <si>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</si>
  <si>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</si>
  <si>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</si>
  <si>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</si>
  <si>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</si>
  <si>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</si>
  <si>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</si>
  <si>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</si>
  <si>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</si>
  <si>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</si>
  <si>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</si>
  <si>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</si>
  <si>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</si>
  <si>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</si>
  <si>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</si>
  <si>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</si>
  <si>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</si>
  <si>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</si>
  <si>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</si>
  <si>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</si>
  <si>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</si>
  <si>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</si>
  <si>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</si>
  <si>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</si>
  <si>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</si>
  <si>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</si>
  <si>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</si>
  <si>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</si>
  <si>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</si>
  <si>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</si>
  <si>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</si>
  <si>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</si>
  <si>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</si>
  <si>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</si>
  <si>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</si>
  <si>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</si>
  <si>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</si>
  <si>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</si>
  <si>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</si>
  <si>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</si>
  <si>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</si>
  <si>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</si>
  <si>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</si>
  <si>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</si>
  <si>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</si>
  <si>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</si>
  <si>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</si>
  <si>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</si>
  <si>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</si>
  <si>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</si>
  <si>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</si>
  <si>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</si>
  <si>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</si>
  <si>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</si>
  <si>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</si>
  <si>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</si>
  <si>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</si>
  <si>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</si>
  <si>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</si>
  <si>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</si>
  <si>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</si>
  <si>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</si>
  <si>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</si>
  <si>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</si>
  <si>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</si>
  <si>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</si>
  <si>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</si>
  <si>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</si>
  <si>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</si>
  <si>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</si>
  <si>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</si>
  <si>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</si>
  <si>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</si>
  <si>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</si>
  <si>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</si>
  <si>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</si>
  <si>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</si>
  <si>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</si>
  <si>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</si>
  <si>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</si>
  <si>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</si>
  <si>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</si>
  <si>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</si>
  <si>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</si>
  <si>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</si>
  <si>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</si>
  <si>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</si>
  <si>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</si>
  <si>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</si>
  <si>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</si>
  <si>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</si>
  <si>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</si>
  <si>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</si>
  <si>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</si>
  <si>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</si>
  <si>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</si>
  <si>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</si>
  <si>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</si>
  <si>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</si>
  <si>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</si>
  <si>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</si>
  <si>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</si>
  <si>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</si>
  <si>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</si>
  <si>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</si>
  <si>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</si>
  <si>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</si>
  <si>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</si>
  <si>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</si>
  <si>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</si>
  <si>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</si>
  <si>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</si>
  <si>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</si>
  <si>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</si>
  <si>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</si>
  <si>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</si>
  <si>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</si>
  <si>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</si>
  <si>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</si>
  <si>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</si>
  <si>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</si>
  <si>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</si>
  <si>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</si>
  <si>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</si>
  <si>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</si>
  <si>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</si>
  <si>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</si>
  <si>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</si>
  <si>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</si>
  <si>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</si>
  <si>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</si>
  <si>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</si>
  <si>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</si>
  <si>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</si>
  <si>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</si>
  <si>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</si>
  <si>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</si>
  <si>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</si>
  <si>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</si>
  <si>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</si>
  <si>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</si>
  <si>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</si>
  <si>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</si>
  <si>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</si>
  <si>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</si>
  <si>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</si>
  <si>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</si>
  <si>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</si>
  <si>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</si>
  <si>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</si>
  <si>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</si>
  <si>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</si>
  <si>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</si>
  <si>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</si>
  <si>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</si>
  <si>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</si>
  <si>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</si>
  <si>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</si>
  <si>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</si>
  <si>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</si>
  <si>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</si>
  <si>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</si>
  <si>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</si>
  <si>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</si>
  <si>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</si>
  <si>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</si>
  <si>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</si>
  <si>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</si>
  <si>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</si>
  <si>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</si>
  <si>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</si>
  <si>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</si>
  <si>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</si>
  <si>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</si>
  <si>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</si>
  <si>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</si>
  <si>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</si>
  <si>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</si>
  <si>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</si>
  <si>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</si>
  <si>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</si>
  <si>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</si>
  <si>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</si>
  <si>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</si>
  <si>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</si>
  <si>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</si>
  <si>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</si>
  <si>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</si>
  <si>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</si>
  <si>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</si>
  <si>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</si>
  <si>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</si>
  <si>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</si>
  <si>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</si>
  <si>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</si>
  <si>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</si>
  <si>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</si>
  <si>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</si>
  <si>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</si>
  <si>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</si>
  <si>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</si>
  <si>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</si>
  <si>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</si>
  <si>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</si>
  <si>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</si>
  <si>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</si>
  <si>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</si>
  <si>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</si>
  <si>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</si>
  <si>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</si>
  <si>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</si>
  <si>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</si>
  <si>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</si>
  <si>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</si>
  <si>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</si>
  <si>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</si>
  <si>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</si>
  <si>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</si>
  <si>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</si>
  <si>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</si>
  <si>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</si>
  <si>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</si>
  <si>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</si>
  <si>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</si>
  <si>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</si>
  <si>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</si>
  <si>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</si>
  <si>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</si>
  <si>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</si>
  <si>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</si>
  <si>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</si>
  <si>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</si>
  <si>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</si>
  <si>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</si>
  <si>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</si>
  <si>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</si>
  <si>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</si>
  <si>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</si>
  <si>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</si>
  <si>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</si>
  <si>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</si>
  <si>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</si>
  <si>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</si>
  <si>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</si>
  <si>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</si>
  <si>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</si>
  <si>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</si>
  <si>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</si>
  <si>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</si>
  <si>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</si>
  <si>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</si>
  <si>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</si>
  <si>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</si>
  <si>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</si>
  <si>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</si>
  <si>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</si>
  <si>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</si>
  <si>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</si>
  <si>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</si>
  <si>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</si>
  <si>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</si>
  <si>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</si>
  <si>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</si>
  <si>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</si>
  <si>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</si>
  <si>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</si>
  <si>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</si>
  <si>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</si>
  <si>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</si>
  <si>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</si>
  <si>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</si>
  <si>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</si>
  <si>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</si>
  <si>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</si>
  <si>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</si>
  <si>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</si>
  <si>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</si>
  <si>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</si>
  <si>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</si>
  <si>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</si>
  <si>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</si>
  <si>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</si>
  <si>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</si>
  <si>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</si>
  <si>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</si>
  <si>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</si>
  <si>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</si>
  <si>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</si>
  <si>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</si>
  <si>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</si>
  <si>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</si>
  <si>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</si>
  <si>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</si>
  <si>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</si>
  <si>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</si>
  <si>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</si>
  <si>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</si>
  <si>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</si>
  <si>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</si>
  <si>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</si>
  <si>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</si>
  <si>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</si>
  <si>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</si>
  <si>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</si>
  <si>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</si>
  <si>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</si>
  <si>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</si>
  <si>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</si>
  <si>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</si>
  <si>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</si>
  <si>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</si>
  <si>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</si>
  <si>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</si>
  <si>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</si>
  <si>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</si>
  <si>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</si>
  <si>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</si>
  <si>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</si>
  <si>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</si>
  <si>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</si>
  <si>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</si>
  <si>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</si>
  <si>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</si>
  <si>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</si>
  <si>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</si>
  <si>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</si>
  <si>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</si>
  <si>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</si>
  <si>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</si>
  <si>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</si>
  <si>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</si>
  <si>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</si>
  <si>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</si>
  <si>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</si>
  <si>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</si>
  <si>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</si>
  <si>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</si>
  <si>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</si>
  <si>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</si>
  <si>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</si>
  <si>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</si>
  <si>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</si>
  <si>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</si>
  <si>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</si>
  <si>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</si>
  <si>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</si>
  <si>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</si>
  <si>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</si>
  <si>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</si>
  <si>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</si>
  <si>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</si>
  <si>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</si>
  <si>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</si>
  <si>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</si>
  <si>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</si>
  <si>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</si>
  <si>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</si>
  <si>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</si>
  <si>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</si>
  <si>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</si>
  <si>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</si>
  <si>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</si>
  <si>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</si>
  <si>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</si>
  <si>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</si>
  <si>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</si>
  <si>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</si>
  <si>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</si>
  <si>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</si>
  <si>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</si>
  <si>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</si>
  <si>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</si>
  <si>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</si>
  <si>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</si>
  <si>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</si>
  <si>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</si>
  <si>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</si>
  <si>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</si>
  <si>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</si>
  <si>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</si>
  <si>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</si>
  <si>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</si>
  <si>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</si>
  <si>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</si>
  <si>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</si>
  <si>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</si>
  <si>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</si>
  <si>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</si>
  <si>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</si>
  <si>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</si>
  <si>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</si>
  <si>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</si>
  <si>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</si>
  <si>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</si>
  <si>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</si>
  <si>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</si>
  <si>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</si>
  <si>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</si>
  <si>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</si>
  <si>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</si>
  <si>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</si>
  <si>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</si>
  <si>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</si>
  <si>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</si>
  <si>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</si>
  <si>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</si>
  <si>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</si>
  <si>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</si>
  <si>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</si>
  <si>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</si>
  <si>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</si>
  <si>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</si>
  <si>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</si>
  <si>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</si>
  <si>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</si>
  <si>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</si>
  <si>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</si>
  <si>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</si>
  <si>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</si>
  <si>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</si>
  <si>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</si>
  <si>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</si>
  <si>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</si>
  <si>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</si>
  <si>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</si>
  <si>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</si>
  <si>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</si>
  <si>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</si>
  <si>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</si>
  <si>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</si>
  <si>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</si>
  <si>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</si>
  <si>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</si>
  <si>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</si>
  <si>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</si>
  <si>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</si>
  <si>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</si>
  <si>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</si>
  <si>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</si>
  <si>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</si>
  <si>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</si>
  <si>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</si>
  <si>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</si>
  <si>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</si>
  <si>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</si>
  <si>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</si>
  <si>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</si>
  <si>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</si>
  <si>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</si>
  <si>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</si>
  <si>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</si>
  <si>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</si>
  <si>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</si>
  <si>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</si>
  <si>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</si>
  <si>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</si>
  <si>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</si>
  <si>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</si>
  <si>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</si>
  <si>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</si>
  <si>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</si>
  <si>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</si>
  <si>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</si>
  <si>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</si>
  <si>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</si>
  <si>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</si>
  <si>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</si>
  <si>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</si>
  <si>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</si>
  <si>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</si>
  <si>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</si>
  <si>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</si>
  <si>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</si>
  <si>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</si>
  <si>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</si>
  <si>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</si>
  <si>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</si>
  <si>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</si>
  <si>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</si>
  <si>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</si>
  <si>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</si>
  <si>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</si>
  <si>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</si>
  <si>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</si>
  <si>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</si>
  <si>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</si>
  <si>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</si>
  <si>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</si>
  <si>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</si>
  <si>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</si>
  <si>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</si>
  <si>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</si>
  <si>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</si>
  <si>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</si>
  <si>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</si>
  <si>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</si>
  <si>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</si>
  <si>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</si>
  <si>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</si>
  <si>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</si>
  <si>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</si>
  <si>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</si>
  <si>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</si>
  <si>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</si>
  <si>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</si>
  <si>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</si>
  <si>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</si>
  <si>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</si>
  <si>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</si>
  <si>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</si>
  <si>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</si>
  <si>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</si>
  <si>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</si>
  <si>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</si>
  <si>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</si>
  <si>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</si>
  <si>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</si>
  <si>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</si>
  <si>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</si>
  <si>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</si>
  <si>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</si>
  <si>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</si>
  <si>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</si>
  <si>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</si>
  <si>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</si>
  <si>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</si>
  <si>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</si>
  <si>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</si>
  <si>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</si>
  <si>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</si>
  <si>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</si>
  <si>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</si>
  <si>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</si>
  <si>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</si>
  <si>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</si>
  <si>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</si>
  <si>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</si>
  <si>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</si>
  <si>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</si>
  <si>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</si>
  <si>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</si>
  <si>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</si>
  <si>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</si>
  <si>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</si>
  <si>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</si>
  <si>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</si>
  <si>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</si>
  <si>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</si>
  <si>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</si>
  <si>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</si>
  <si>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</si>
  <si>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</si>
  <si>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</si>
  <si>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</si>
  <si>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</si>
  <si>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</si>
  <si>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</si>
  <si>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</si>
  <si>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</si>
  <si>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</si>
  <si>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</si>
  <si>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</si>
  <si>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</si>
  <si>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</si>
  <si>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</si>
  <si>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</si>
  <si>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</si>
  <si>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</si>
  <si>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</si>
  <si>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</si>
  <si>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</si>
  <si>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</si>
  <si>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</si>
  <si>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</si>
  <si>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</si>
  <si>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</si>
  <si>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</si>
  <si>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</si>
  <si>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</si>
  <si>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</si>
  <si>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</si>
  <si>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</si>
  <si>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</si>
  <si>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</si>
  <si>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</si>
  <si>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</si>
  <si>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</si>
  <si>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</si>
  <si>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</si>
  <si>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</si>
  <si>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</si>
  <si>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</si>
  <si>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</si>
  <si>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</si>
  <si>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</si>
  <si>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</si>
  <si>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</si>
  <si>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</si>
  <si>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</si>
  <si>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</si>
  <si>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</si>
  <si>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</si>
  <si>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</si>
  <si>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</si>
  <si>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</si>
  <si>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</si>
  <si>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</si>
  <si>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</si>
  <si>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</si>
  <si>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</si>
  <si>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</si>
  <si>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</si>
  <si>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</si>
  <si>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</si>
  <si>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</si>
  <si>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</si>
  <si>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</si>
  <si>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</si>
  <si>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</si>
  <si>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</si>
  <si>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</si>
  <si>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</si>
  <si>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</si>
  <si>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</si>
  <si>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</si>
  <si>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</si>
  <si>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</si>
  <si>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</si>
  <si>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</si>
  <si>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</si>
  <si>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</si>
  <si>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</si>
  <si>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</si>
  <si>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</si>
  <si>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</si>
  <si>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</si>
  <si>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</si>
  <si>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</si>
  <si>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</si>
  <si>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</si>
  <si>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</si>
  <si>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</si>
  <si>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</si>
  <si>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</si>
  <si>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</si>
  <si>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</si>
  <si>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</si>
  <si>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</si>
  <si>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</si>
  <si>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</si>
  <si>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</si>
  <si>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</si>
  <si>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</si>
  <si>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</si>
  <si>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</si>
  <si>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</si>
  <si>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</si>
  <si>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</si>
  <si>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</si>
  <si>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</si>
  <si>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</si>
  <si>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</si>
  <si>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</si>
  <si>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</si>
  <si>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</si>
  <si>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</si>
  <si>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</si>
  <si>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</si>
  <si>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</si>
  <si>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</si>
  <si>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</si>
  <si>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</si>
  <si>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</si>
  <si>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</si>
  <si>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</si>
  <si>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</si>
  <si>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</si>
  <si>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</si>
  <si>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</si>
  <si>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</si>
  <si>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</si>
  <si>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</si>
  <si>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</si>
  <si>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</si>
  <si>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</si>
  <si>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</si>
  <si>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</si>
  <si>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</si>
  <si>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</si>
  <si>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</si>
  <si>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</si>
  <si>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</si>
  <si>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</si>
  <si>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</si>
  <si>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</si>
  <si>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</si>
  <si>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</si>
  <si>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</si>
  <si>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</si>
  <si>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</si>
  <si>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</si>
  <si>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</si>
  <si>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</si>
  <si>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</si>
  <si>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</si>
  <si>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</si>
  <si>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</si>
  <si>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</si>
  <si>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</si>
  <si>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</si>
  <si>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</si>
  <si>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</si>
  <si>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</si>
  <si>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</si>
  <si>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</si>
  <si>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</si>
  <si>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</si>
  <si>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</si>
  <si>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</si>
  <si>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</si>
  <si>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</si>
  <si>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</si>
  <si>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</si>
  <si>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</si>
  <si>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</si>
  <si>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</si>
  <si>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</si>
  <si>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</si>
  <si>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</si>
  <si>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</si>
  <si>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</si>
  <si>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</si>
  <si>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</si>
  <si>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</si>
  <si>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</si>
  <si>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</si>
  <si>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</si>
  <si>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</si>
  <si>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</si>
  <si>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</si>
  <si>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</si>
  <si>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</si>
  <si>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</si>
  <si>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</si>
  <si>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</si>
  <si>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</si>
  <si>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</si>
  <si>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</si>
  <si>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</si>
  <si>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</si>
  <si>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</si>
  <si>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</si>
  <si>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</si>
  <si>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</si>
  <si>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</si>
  <si>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</si>
  <si>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</si>
  <si>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</si>
  <si>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</si>
  <si>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</si>
  <si>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</si>
  <si>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</si>
  <si>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</si>
  <si>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</si>
  <si>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</si>
  <si>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</si>
  <si>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</si>
  <si>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</si>
  <si>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</si>
  <si>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</si>
  <si>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</si>
  <si>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</si>
  <si>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</si>
  <si>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</si>
  <si>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</si>
  <si>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</si>
  <si>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</si>
  <si>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</si>
  <si>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</si>
  <si>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</si>
  <si>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</si>
  <si>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</si>
  <si>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</si>
  <si>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</si>
  <si>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</si>
  <si>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</si>
  <si>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</si>
  <si>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</si>
  <si>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</si>
  <si>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</si>
  <si>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</si>
  <si>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</si>
  <si>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</si>
  <si>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</si>
  <si>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</si>
  <si>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</si>
  <si>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</si>
  <si>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</si>
  <si>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</si>
  <si>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</si>
  <si>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</si>
  <si>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</si>
  <si>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</si>
  <si>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</si>
  <si>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</si>
  <si>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</si>
  <si>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</si>
  <si>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</si>
  <si>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</si>
  <si>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</si>
  <si>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</si>
  <si>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</si>
  <si>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</si>
  <si>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</si>
  <si>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</si>
  <si>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</si>
  <si>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</si>
  <si>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</si>
  <si>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</si>
  <si>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</si>
  <si>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</si>
  <si>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</si>
  <si>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</si>
  <si>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</si>
  <si>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</si>
  <si>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</si>
  <si>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</si>
  <si>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</si>
  <si>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</si>
  <si>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</si>
  <si>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</si>
  <si>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</si>
  <si>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</si>
  <si>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</si>
  <si>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</si>
  <si>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</si>
  <si>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</si>
  <si>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</si>
  <si>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</si>
  <si>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</si>
  <si>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</si>
  <si>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</si>
  <si>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</si>
  <si>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</si>
  <si>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</si>
  <si>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</si>
  <si>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</si>
  <si>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</si>
  <si>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</si>
  <si>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</si>
  <si>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</si>
  <si>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</si>
  <si>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</si>
  <si>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</si>
  <si>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</si>
  <si>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</si>
  <si>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</si>
  <si>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</si>
  <si>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</si>
  <si>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</si>
  <si>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</si>
  <si>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</si>
  <si>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</si>
  <si>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</si>
  <si>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</si>
  <si>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</si>
  <si>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</si>
  <si>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</si>
  <si>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</si>
  <si>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</si>
  <si>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</si>
  <si>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</si>
  <si>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</si>
  <si>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</si>
  <si>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</si>
  <si>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</si>
  <si>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</si>
  <si>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</si>
  <si>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</si>
  <si>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</si>
  <si>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</si>
  <si>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</si>
  <si>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</si>
  <si>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</si>
  <si>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</si>
  <si>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</si>
  <si>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</si>
  <si>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</si>
  <si>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</si>
  <si>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</si>
  <si>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</si>
  <si>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</si>
  <si>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</si>
  <si>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</si>
  <si>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</si>
  <si>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</si>
  <si>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</si>
  <si>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</si>
  <si>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</si>
  <si>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</si>
  <si>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</si>
  <si>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</si>
  <si>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</si>
  <si>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</si>
  <si>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</si>
  <si>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</si>
  <si>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</si>
  <si>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</si>
  <si>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</si>
  <si>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</si>
  <si>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</si>
  <si>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</si>
  <si>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</si>
  <si>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</si>
  <si>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</si>
  <si>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</si>
  <si>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</si>
  <si>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</si>
  <si>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</si>
  <si>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</si>
  <si>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</si>
  <si>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</si>
  <si>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</si>
  <si>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</si>
  <si>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</si>
  <si>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</si>
  <si>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</si>
  <si>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</si>
  <si>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</si>
  <si>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</si>
  <si>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</si>
  <si>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</si>
  <si>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</si>
  <si>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</si>
  <si>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</si>
  <si>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</si>
  <si>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</si>
  <si>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</si>
  <si>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</si>
  <si>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</si>
  <si>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</si>
  <si>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</si>
  <si>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</si>
  <si>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</si>
  <si>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</si>
  <si>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</si>
  <si>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</si>
  <si>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</si>
  <si>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</si>
  <si>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</si>
  <si>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</si>
  <si>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</si>
  <si>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</si>
  <si>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</si>
  <si>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</si>
  <si>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</si>
  <si>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</si>
  <si>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</si>
  <si>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</si>
  <si>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</si>
  <si>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</si>
  <si>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</si>
  <si>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</si>
  <si>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</si>
  <si>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</si>
  <si>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</si>
  <si>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</si>
  <si>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</si>
  <si>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</si>
  <si>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</si>
  <si>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</si>
  <si>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</si>
  <si>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</si>
  <si>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</si>
  <si>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</si>
  <si>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</si>
  <si>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</si>
  <si>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</si>
  <si>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</si>
  <si>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</si>
  <si>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</si>
  <si>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</si>
  <si>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</si>
  <si>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</si>
  <si>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</si>
  <si>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</si>
  <si>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</si>
  <si>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</si>
  <si>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</si>
  <si>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</si>
  <si>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</si>
  <si>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</si>
  <si>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</si>
  <si>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</si>
  <si>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</si>
  <si>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</si>
  <si>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</si>
  <si>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</si>
  <si>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</si>
  <si>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</si>
  <si>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</si>
  <si>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</si>
  <si>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</si>
  <si>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</si>
  <si>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</si>
  <si>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</si>
  <si>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</si>
  <si>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</si>
  <si>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</si>
  <si>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</si>
  <si>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</si>
  <si>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</si>
  <si>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</si>
  <si>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</si>
  <si>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</si>
  <si>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</si>
  <si>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</si>
  <si>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</si>
  <si>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</si>
  <si>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</si>
  <si>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</si>
  <si>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</si>
  <si>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</si>
  <si>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</si>
  <si>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</si>
  <si>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</si>
  <si>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</si>
  <si>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</si>
  <si>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</si>
  <si>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</si>
  <si>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</si>
  <si>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</si>
  <si>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</si>
  <si>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</si>
  <si>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</si>
  <si>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</si>
  <si>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</si>
  <si>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</si>
  <si>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</si>
  <si>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</si>
  <si>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</si>
  <si>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</si>
  <si>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</si>
  <si>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</si>
  <si>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</si>
  <si>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</si>
  <si>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</si>
  <si>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</si>
  <si>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</si>
  <si>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</si>
  <si>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</si>
  <si>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</si>
  <si>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</si>
  <si>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</si>
  <si>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</si>
  <si>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</si>
  <si>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</si>
  <si>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</si>
  <si>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</si>
  <si>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</si>
  <si>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</si>
  <si>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</si>
  <si>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</si>
  <si>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</si>
  <si>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</si>
  <si>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</si>
  <si>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</si>
  <si>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</si>
  <si>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</si>
  <si>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</si>
  <si>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</si>
  <si>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</si>
  <si>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</si>
  <si>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</si>
  <si>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</si>
  <si>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</si>
  <si>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</si>
  <si>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</si>
  <si>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</si>
  <si>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</si>
  <si>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</si>
  <si>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</si>
  <si>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</si>
  <si>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</si>
  <si>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</si>
  <si>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</si>
  <si>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</si>
  <si>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</si>
  <si>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</si>
  <si>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</si>
  <si>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</si>
  <si>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</si>
  <si>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</si>
  <si>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</si>
  <si>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</si>
  <si>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</si>
  <si>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</si>
  <si>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</si>
  <si>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</si>
  <si>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</si>
  <si>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</si>
  <si>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</si>
  <si>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</si>
  <si>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</si>
  <si>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</si>
  <si>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</si>
  <si>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</si>
  <si>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</si>
  <si>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</si>
  <si>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</si>
  <si>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</si>
  <si>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</si>
  <si>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</si>
  <si>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</si>
  <si>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</si>
  <si>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</si>
  <si>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</si>
  <si>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</si>
  <si>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</si>
  <si>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</si>
  <si>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</si>
  <si>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</si>
  <si>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</si>
  <si>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</si>
  <si>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</si>
  <si>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</si>
  <si>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</si>
  <si>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</si>
  <si>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</si>
  <si>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</si>
  <si>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</si>
  <si>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</si>
  <si>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</si>
  <si>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</si>
  <si>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</si>
  <si>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</si>
  <si>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</si>
  <si>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</si>
  <si>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</si>
  <si>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</si>
  <si>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</si>
  <si>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</si>
  <si>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</si>
  <si>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</si>
  <si>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</si>
  <si>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</si>
  <si>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</si>
  <si>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</si>
  <si>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</si>
  <si>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</si>
  <si>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</si>
  <si>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</si>
  <si>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</si>
  <si>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</si>
  <si>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</si>
  <si>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</si>
  <si>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</si>
  <si>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</si>
  <si>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</si>
  <si>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</si>
  <si>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</si>
  <si>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</si>
  <si>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</si>
  <si>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</si>
  <si>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</si>
  <si>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</si>
  <si>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</si>
  <si>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</si>
  <si>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</si>
  <si>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</si>
  <si>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</si>
  <si>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</si>
  <si>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</si>
  <si>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</si>
  <si>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</si>
  <si>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</si>
  <si>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</si>
  <si>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</si>
  <si>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</si>
  <si>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</si>
  <si>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</si>
  <si>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</si>
  <si>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</si>
  <si>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</si>
  <si>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</si>
  <si>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</si>
  <si>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</si>
  <si>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</si>
  <si>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</si>
  <si>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</si>
  <si>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</si>
  <si>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</si>
  <si>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</si>
  <si>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</si>
  <si>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</si>
  <si>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</si>
  <si>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</si>
  <si>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</si>
  <si>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</si>
  <si>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</si>
  <si>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</si>
  <si>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</si>
  <si>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</si>
  <si>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</si>
  <si>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</si>
  <si>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</si>
  <si>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</si>
  <si>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</si>
  <si>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</si>
  <si>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</si>
  <si>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</si>
  <si>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</si>
  <si>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</si>
  <si>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</si>
  <si>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</si>
  <si>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</si>
  <si>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</si>
  <si>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</si>
  <si>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</si>
  <si>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</si>
  <si>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</si>
  <si>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</si>
  <si>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</si>
  <si>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</si>
  <si>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</si>
  <si>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</si>
  <si>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</si>
  <si>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</si>
  <si>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</si>
  <si>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</si>
  <si>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</si>
  <si>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</si>
  <si>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</si>
  <si>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</si>
  <si>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</si>
  <si>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</si>
  <si>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</si>
  <si>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</si>
  <si>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</si>
  <si>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</si>
  <si>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</si>
  <si>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</si>
  <si>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</si>
  <si>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</si>
  <si>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</si>
  <si>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</si>
  <si>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</si>
  <si>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</si>
  <si>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</si>
  <si>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</si>
  <si>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</si>
  <si>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</si>
  <si>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</si>
  <si>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</si>
  <si>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</si>
  <si>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</si>
  <si>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</si>
  <si>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</si>
  <si>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</si>
  <si>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</si>
  <si>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</si>
  <si>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</si>
  <si>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</si>
  <si>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</si>
  <si>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</si>
  <si>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</si>
  <si>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</si>
  <si>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</si>
  <si>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</si>
  <si>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</si>
  <si>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</si>
  <si>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</si>
  <si>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</si>
  <si>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</si>
  <si>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</si>
  <si>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</si>
  <si>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</si>
  <si>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</si>
  <si>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</si>
  <si>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</si>
  <si>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</si>
  <si>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</si>
  <si>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</si>
  <si>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</si>
  <si>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</si>
  <si>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</si>
  <si>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</si>
  <si>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</si>
  <si>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</si>
  <si>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</si>
  <si>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</si>
  <si>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</si>
  <si>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</si>
  <si>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</si>
  <si>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</si>
  <si>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</si>
  <si>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</si>
  <si>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</si>
  <si>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</si>
  <si>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</si>
  <si>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</si>
  <si>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</si>
  <si>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</si>
  <si>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</si>
  <si>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</si>
  <si>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</si>
  <si>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</si>
  <si>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</si>
  <si>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</si>
  <si>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</si>
  <si>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</si>
  <si>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</si>
  <si>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</si>
  <si>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</si>
  <si>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</si>
  <si>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</si>
  <si>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</si>
  <si>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</si>
  <si>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</si>
  <si>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</si>
  <si>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</si>
  <si>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</si>
  <si>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</si>
  <si>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</si>
  <si>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</si>
  <si>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</si>
  <si>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</si>
  <si>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</si>
  <si>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</si>
  <si>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</si>
  <si>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</si>
  <si>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</si>
  <si>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</si>
  <si>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</si>
  <si>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</si>
  <si>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</si>
  <si>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</si>
  <si>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</si>
  <si>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</si>
  <si>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</si>
  <si>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</si>
  <si>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</si>
  <si>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</si>
  <si>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</si>
  <si>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</si>
  <si>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</si>
  <si>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</si>
  <si>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</si>
  <si>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</si>
  <si>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</si>
  <si>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</si>
  <si>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</si>
  <si>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</si>
  <si>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</si>
  <si>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</si>
  <si>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</si>
  <si>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</si>
  <si>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</si>
  <si>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</si>
  <si>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</si>
  <si>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</si>
  <si>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</si>
  <si>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</si>
  <si>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</si>
  <si>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</si>
  <si>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</si>
  <si>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</si>
  <si>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</si>
  <si>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</si>
  <si>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</si>
  <si>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</si>
  <si>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</si>
  <si>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</si>
  <si>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</si>
  <si>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</si>
  <si>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</si>
  <si>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</si>
  <si>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</si>
  <si>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</si>
  <si>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</si>
  <si>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</si>
  <si>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</si>
  <si>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</si>
  <si>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</si>
  <si>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</si>
  <si>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</si>
  <si>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</si>
  <si>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</si>
  <si>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</si>
  <si>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</si>
  <si>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</si>
  <si>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</si>
  <si>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</si>
  <si>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</si>
  <si>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</si>
  <si>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</si>
  <si>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</si>
  <si>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</si>
  <si>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</si>
  <si>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</si>
  <si>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</si>
  <si>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</si>
  <si>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</si>
  <si>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</si>
  <si>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</si>
  <si>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</si>
  <si>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</si>
  <si>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</si>
  <si>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</si>
  <si>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</si>
  <si>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</si>
  <si>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</si>
  <si>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</si>
  <si>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</si>
  <si>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</si>
  <si>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</si>
  <si>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</si>
  <si>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</si>
  <si>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</si>
  <si>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</si>
  <si>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</si>
  <si>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</si>
  <si>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</si>
  <si>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</si>
  <si>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</si>
  <si>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</si>
  <si>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</si>
  <si>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</si>
  <si>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</si>
  <si>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</si>
  <si>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</si>
  <si>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</si>
  <si>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</si>
  <si>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</si>
  <si>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</si>
  <si>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</si>
  <si>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</si>
  <si>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</si>
  <si>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</si>
  <si>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</si>
  <si>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</si>
  <si>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</si>
  <si>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</si>
  <si>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</si>
  <si>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</si>
  <si>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</si>
  <si>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</si>
  <si>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</si>
  <si>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</si>
  <si>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</si>
  <si>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</si>
  <si>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</si>
  <si>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</si>
  <si>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</si>
  <si>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</si>
  <si>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</si>
  <si>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</si>
  <si>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</si>
  <si>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</si>
  <si>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</si>
  <si>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</si>
  <si>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</si>
  <si>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</si>
  <si>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</si>
  <si>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</si>
  <si>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</si>
  <si>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</si>
  <si>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</si>
  <si>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</si>
  <si>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</si>
  <si>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</si>
  <si>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</si>
  <si>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</si>
  <si>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</si>
  <si>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</si>
  <si>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</si>
  <si>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</si>
  <si>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</si>
  <si>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</si>
  <si>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</si>
  <si>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</si>
  <si>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</si>
  <si>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</si>
  <si>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</si>
  <si>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</si>
  <si>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</si>
  <si>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</si>
  <si>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</si>
  <si>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</si>
  <si>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</si>
  <si>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</si>
  <si>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</si>
  <si>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</si>
  <si>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</si>
  <si>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</si>
  <si>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</si>
  <si>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</si>
  <si>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</si>
  <si>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</si>
  <si>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</si>
  <si>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</si>
  <si>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</si>
  <si>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</si>
  <si>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</si>
  <si>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</si>
  <si>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</si>
  <si>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</si>
  <si>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</si>
  <si>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</si>
  <si>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</si>
  <si>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</si>
  <si>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</si>
  <si>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</si>
  <si>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</si>
  <si>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</si>
  <si>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</si>
  <si>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</si>
  <si>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</si>
  <si>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</si>
  <si>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</si>
  <si>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</si>
  <si>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</si>
  <si>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</si>
  <si>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</si>
  <si>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</si>
  <si>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</si>
  <si>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</si>
  <si>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</si>
  <si>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</si>
  <si>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</si>
  <si>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</si>
  <si>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</si>
  <si>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</si>
  <si>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</si>
  <si>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</si>
  <si>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</si>
  <si>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</si>
  <si>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</si>
  <si>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</si>
  <si>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</si>
  <si>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</si>
  <si>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</si>
  <si>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</si>
  <si>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</si>
  <si>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</si>
  <si>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</si>
  <si>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</si>
  <si>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</si>
  <si>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</si>
  <si>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</si>
  <si>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</si>
  <si>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</si>
  <si>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</si>
  <si>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</si>
  <si>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</si>
  <si>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</si>
  <si>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</si>
  <si>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</si>
  <si>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</si>
  <si>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</si>
  <si>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</si>
  <si>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</si>
  <si>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</si>
  <si>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</si>
  <si>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</si>
  <si>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</si>
  <si>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</si>
  <si>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</si>
  <si>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</si>
  <si>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</si>
  <si>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</si>
  <si>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</si>
  <si>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</si>
  <si>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</si>
  <si>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</si>
  <si>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</si>
  <si>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</si>
  <si>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</si>
  <si>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</si>
  <si>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</si>
  <si>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</si>
  <si>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</si>
  <si>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</si>
  <si>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</si>
  <si>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</si>
  <si>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</si>
  <si>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</si>
  <si>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</si>
  <si>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</si>
  <si>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</si>
  <si>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</si>
  <si>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</si>
  <si>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</si>
  <si>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</si>
  <si>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</si>
  <si>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</si>
  <si>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</si>
  <si>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</si>
  <si>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</si>
  <si>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</si>
  <si>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</si>
  <si>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</si>
  <si>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</si>
  <si>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</si>
  <si>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</si>
  <si>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</si>
  <si>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</si>
  <si>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</si>
  <si>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</si>
  <si>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</si>
  <si>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</si>
  <si>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</si>
  <si>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</si>
  <si>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</si>
  <si>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</si>
  <si>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</si>
  <si>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</si>
  <si>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</si>
  <si>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</si>
  <si>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</si>
  <si>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</si>
  <si>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</si>
  <si>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</si>
  <si>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</si>
  <si>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</si>
  <si>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</si>
  <si>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</si>
  <si>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</si>
  <si>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</si>
  <si>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</si>
  <si>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</si>
  <si>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</si>
  <si>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</si>
  <si>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</si>
  <si>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</si>
  <si>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</si>
  <si>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</si>
  <si>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</si>
  <si>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</si>
  <si>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</si>
  <si>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</si>
  <si>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</si>
  <si>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</si>
  <si>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</si>
  <si>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</si>
  <si>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</si>
  <si>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</si>
  <si>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</si>
  <si>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</si>
  <si>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</si>
  <si>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</si>
  <si>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</si>
  <si>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</si>
  <si>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</si>
  <si>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</si>
  <si>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</si>
  <si>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</si>
  <si>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</si>
  <si>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</si>
  <si>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</si>
  <si>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</si>
  <si>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</si>
  <si>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</si>
  <si>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</si>
  <si>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</si>
  <si>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</si>
  <si>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</si>
  <si>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</si>
  <si>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</si>
  <si>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</si>
  <si>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</si>
  <si>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</si>
  <si>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</si>
  <si>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</si>
  <si>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</si>
  <si>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</si>
  <si>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</si>
  <si>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</si>
  <si>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</si>
  <si>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</si>
  <si>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</si>
  <si>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</si>
  <si>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</si>
  <si>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</si>
  <si>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</si>
  <si>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</si>
  <si>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</si>
  <si>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</si>
  <si>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</si>
  <si>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</si>
  <si>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</si>
  <si>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</si>
  <si>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</si>
  <si>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</si>
  <si>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</si>
  <si>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</si>
  <si>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</si>
  <si>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</si>
  <si>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</si>
  <si>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</si>
  <si>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</si>
  <si>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</si>
  <si>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</si>
  <si>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</si>
  <si>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</si>
  <si>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</si>
  <si>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</si>
  <si>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</si>
  <si>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</si>
  <si>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</si>
  <si>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</si>
  <si>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</si>
  <si>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</si>
  <si>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</si>
  <si>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</si>
  <si>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</si>
  <si>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</si>
  <si>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</si>
  <si>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</si>
  <si>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</si>
  <si>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</si>
  <si>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</si>
  <si>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</si>
  <si>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</si>
  <si>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</si>
  <si>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</si>
  <si>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</si>
  <si>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</si>
  <si>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</si>
  <si>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</si>
  <si>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</si>
  <si>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</si>
  <si>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</si>
  <si>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</si>
  <si>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</si>
  <si>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</si>
  <si>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</si>
  <si>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</si>
  <si>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</si>
  <si>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</si>
  <si>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</si>
  <si>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</si>
  <si>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</si>
  <si>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</si>
  <si>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</si>
  <si>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</si>
  <si>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</si>
  <si>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</si>
  <si>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</si>
  <si>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</si>
  <si>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</si>
  <si>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</si>
  <si>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</si>
  <si>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</si>
  <si>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</si>
  <si>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</si>
  <si>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</si>
  <si>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</si>
  <si>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</si>
  <si>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</si>
  <si>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</si>
  <si>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</si>
  <si>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</si>
  <si>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</si>
  <si>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</si>
  <si>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</si>
  <si>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</si>
  <si>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</si>
  <si>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</si>
  <si>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</si>
  <si>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</si>
  <si>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</si>
  <si>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</si>
  <si>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</si>
  <si>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</si>
  <si>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</si>
  <si>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</si>
  <si>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</si>
  <si>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</si>
  <si>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</si>
  <si>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</si>
  <si>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</si>
  <si>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</si>
  <si>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</si>
  <si>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</si>
  <si>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</si>
  <si>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</si>
  <si>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</si>
  <si>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</si>
  <si>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</si>
  <si>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</si>
  <si>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</si>
  <si>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</si>
  <si>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</si>
  <si>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</si>
  <si>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</si>
  <si>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</si>
  <si>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</si>
  <si>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</si>
  <si>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</si>
  <si>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</si>
  <si>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</si>
  <si>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</si>
  <si>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</si>
  <si>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</si>
  <si>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</si>
  <si>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</si>
  <si>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</si>
  <si>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</si>
  <si>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</si>
  <si>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</si>
  <si>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</si>
  <si>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</si>
  <si>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</si>
  <si>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</si>
  <si>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</si>
  <si>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</si>
  <si>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</si>
  <si>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</si>
  <si>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</si>
  <si>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</si>
  <si>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</si>
  <si>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</si>
  <si>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</si>
  <si>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</si>
  <si>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</si>
  <si>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</si>
  <si>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</si>
  <si>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</si>
  <si>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</si>
  <si>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</si>
  <si>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</si>
  <si>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</si>
  <si>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</si>
  <si>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</si>
  <si>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</si>
  <si>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</si>
  <si>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</si>
  <si>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</si>
  <si>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</si>
  <si>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</si>
  <si>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</si>
  <si>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</si>
  <si>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</si>
  <si>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</si>
  <si>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</si>
  <si>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</si>
  <si>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</si>
  <si>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</si>
  <si>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</si>
  <si>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</si>
  <si>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</si>
  <si>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</si>
  <si>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</si>
  <si>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</si>
  <si>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</si>
  <si>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</si>
  <si>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</si>
  <si>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</si>
  <si>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</si>
  <si>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</si>
  <si>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</si>
  <si>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</si>
  <si>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</si>
  <si>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</si>
  <si>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</si>
  <si>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</si>
  <si>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</si>
  <si>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</si>
  <si>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</si>
  <si>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</si>
  <si>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</si>
  <si>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</si>
  <si>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</si>
  <si>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</si>
  <si>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</si>
  <si>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</si>
  <si>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</si>
  <si>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</si>
  <si>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</si>
  <si>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</si>
  <si>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</si>
  <si>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</si>
  <si>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</si>
  <si>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</si>
  <si>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</si>
  <si>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</si>
  <si>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</si>
  <si>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</si>
  <si>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</si>
  <si>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</si>
  <si>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</si>
  <si>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</si>
  <si>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</si>
  <si>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</si>
  <si>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</si>
  <si>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</si>
  <si>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</si>
  <si>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</si>
  <si>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</si>
  <si>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</si>
  <si>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</si>
  <si>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</si>
  <si>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</si>
  <si>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</si>
  <si>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</si>
  <si>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</si>
  <si>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</si>
  <si>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</si>
  <si>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</si>
  <si>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</si>
  <si>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</si>
  <si>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</si>
  <si>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</si>
  <si>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</si>
  <si>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</si>
  <si>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</si>
  <si>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</si>
  <si>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</si>
  <si>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</si>
  <si>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</si>
  <si>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</si>
  <si>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</si>
  <si>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</si>
  <si>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</si>
  <si>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</si>
  <si>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</si>
  <si>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</si>
  <si>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</si>
  <si>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</si>
  <si>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</si>
  <si>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</si>
  <si>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</si>
  <si>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</si>
  <si>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</si>
  <si>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</si>
  <si>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</si>
  <si>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</si>
  <si>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</si>
  <si>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</si>
  <si>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</si>
  <si>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</si>
  <si>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</si>
  <si>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</si>
  <si>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</si>
  <si>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</si>
  <si>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</si>
  <si>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</si>
  <si>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</si>
  <si>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</si>
  <si>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</si>
  <si>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</si>
  <si>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</si>
  <si>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</si>
  <si>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</si>
  <si>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</si>
  <si>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</si>
  <si>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</si>
  <si>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</si>
  <si>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</si>
  <si>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</si>
  <si>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</si>
  <si>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</si>
  <si>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</si>
  <si>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</si>
  <si>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</si>
  <si>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</si>
  <si>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</si>
  <si>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</si>
  <si>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</si>
  <si>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</si>
  <si>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</si>
  <si>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</si>
  <si>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</si>
  <si>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</si>
  <si>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</si>
  <si>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</si>
  <si>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</si>
  <si>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</si>
  <si>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</si>
  <si>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</si>
  <si>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</si>
  <si>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</si>
  <si>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</si>
  <si>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</si>
  <si>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</si>
  <si>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</si>
  <si>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</si>
  <si>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</si>
  <si>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</si>
  <si>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</si>
  <si>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</si>
  <si>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</si>
  <si>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</si>
  <si>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</si>
  <si>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</si>
  <si>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</si>
  <si>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</si>
  <si>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</si>
  <si>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</si>
  <si>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</si>
  <si>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</si>
  <si>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</si>
  <si>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</si>
  <si>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</si>
  <si>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</si>
  <si>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</si>
  <si>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</si>
  <si>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</si>
  <si>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</si>
  <si>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</si>
  <si>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</si>
  <si>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</si>
  <si>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</si>
  <si>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</si>
  <si>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</si>
  <si>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</si>
  <si>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</si>
  <si>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</si>
  <si>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</si>
  <si>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</si>
  <si>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</si>
  <si>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</si>
  <si>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</si>
  <si>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</si>
  <si>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</si>
  <si>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</si>
  <si>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</si>
  <si>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</si>
  <si>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</si>
  <si>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</si>
  <si>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</si>
  <si>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</si>
  <si>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</si>
  <si>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</si>
  <si>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</si>
  <si>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</si>
  <si>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</si>
  <si>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</si>
  <si>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</si>
  <si>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</si>
  <si>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</si>
  <si>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</si>
  <si>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</si>
  <si>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</si>
  <si>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</si>
  <si>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</si>
  <si>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</si>
  <si>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</si>
  <si>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</si>
  <si>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</si>
  <si>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</si>
  <si>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</si>
  <si>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</si>
  <si>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</si>
  <si>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</si>
  <si>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</si>
  <si>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</si>
  <si>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</si>
  <si>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</si>
  <si>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</si>
  <si>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</si>
  <si>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</si>
  <si>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</si>
  <si>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</si>
  <si>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</si>
  <si>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</si>
  <si>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</si>
  <si>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</si>
  <si>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</si>
  <si>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</si>
  <si>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</si>
  <si>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</si>
  <si>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</si>
  <si>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</si>
  <si>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</si>
  <si>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</si>
  <si>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</si>
  <si>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</si>
  <si>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</si>
  <si>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</si>
  <si>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</si>
  <si>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</si>
  <si>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</si>
  <si>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</si>
  <si>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</si>
  <si>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</si>
  <si>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</si>
  <si>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</si>
  <si>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</si>
  <si>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</si>
  <si>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</si>
  <si>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</si>
  <si>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</si>
  <si>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</si>
  <si>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</si>
  <si>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</si>
  <si>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</si>
  <si>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</si>
  <si>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</si>
  <si>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</si>
  <si>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</si>
  <si>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</si>
  <si>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</si>
  <si>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</si>
  <si>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</si>
  <si>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</si>
  <si>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</si>
  <si>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</si>
  <si>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</si>
  <si>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</si>
  <si>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</si>
  <si>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</si>
  <si>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</si>
  <si>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</si>
  <si>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</si>
  <si>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</si>
  <si>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</si>
  <si>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</si>
  <si>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</si>
  <si>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</si>
  <si>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</si>
  <si>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</si>
  <si>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</si>
  <si>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</si>
  <si>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</si>
  <si>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</si>
  <si>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</si>
  <si>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</si>
  <si>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</si>
  <si>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</si>
  <si>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</si>
  <si>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</si>
  <si>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</si>
  <si>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</si>
  <si>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</si>
  <si>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</si>
  <si>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</si>
  <si>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</si>
  <si>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</si>
  <si>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</si>
  <si>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</si>
  <si>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</si>
  <si>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</si>
  <si>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</si>
  <si>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</si>
  <si>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</si>
  <si>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</si>
  <si>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</si>
  <si>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</si>
  <si>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</si>
  <si>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</si>
  <si>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</si>
  <si>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</si>
  <si>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</si>
  <si>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</si>
  <si>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</si>
  <si>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</si>
  <si>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</si>
  <si>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</si>
  <si>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</si>
  <si>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</si>
  <si>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</si>
  <si>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</si>
  <si>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</si>
  <si>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</si>
  <si>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</si>
  <si>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</si>
  <si>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</si>
  <si>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</si>
  <si>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</si>
  <si>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</si>
  <si>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</si>
  <si>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</si>
  <si>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</si>
  <si>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</si>
  <si>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</si>
  <si>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</si>
  <si>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</si>
  <si>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</si>
  <si>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</si>
  <si>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</si>
  <si>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</si>
  <si>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</si>
  <si>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</si>
  <si>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</si>
  <si>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</si>
  <si>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</si>
  <si>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</si>
  <si>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</si>
  <si>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</si>
  <si>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</si>
  <si>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</si>
  <si>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</si>
  <si>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</si>
  <si>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</si>
  <si>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</si>
  <si>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</si>
  <si>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</si>
  <si>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</si>
  <si>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</si>
  <si>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</si>
  <si>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</si>
  <si>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</si>
  <si>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</si>
  <si>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</si>
  <si>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</si>
  <si>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</si>
  <si>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</si>
  <si>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</si>
  <si>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</si>
  <si>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</si>
  <si>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</si>
  <si>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</si>
  <si>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</si>
  <si>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</si>
  <si>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</si>
  <si>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</si>
  <si>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</si>
  <si>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</si>
  <si>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</si>
  <si>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</si>
  <si>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</si>
  <si>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</si>
  <si>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</si>
  <si>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</si>
  <si>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</si>
  <si>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</si>
  <si>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</si>
  <si>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</si>
  <si>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</si>
  <si>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</si>
  <si>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</si>
  <si>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</si>
  <si>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</si>
  <si>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</si>
  <si>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</si>
  <si>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</si>
  <si>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</si>
  <si>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</si>
  <si>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</si>
  <si>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</si>
  <si>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</si>
  <si>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</si>
  <si>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</si>
  <si>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</si>
  <si>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</si>
  <si>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</si>
  <si>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</si>
  <si>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</si>
  <si>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</si>
  <si>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</si>
  <si>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</si>
  <si>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</si>
  <si>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</si>
  <si>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</si>
  <si>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</si>
  <si>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</si>
  <si>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</si>
  <si>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</si>
  <si>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</si>
  <si>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</si>
  <si>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</si>
  <si>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</si>
  <si>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</si>
  <si>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</si>
  <si>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</si>
  <si>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</si>
  <si>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</si>
  <si>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</si>
  <si>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</si>
  <si>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</si>
  <si>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</si>
  <si>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</si>
  <si>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</si>
  <si>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</si>
  <si>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</si>
  <si>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</si>
  <si>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</si>
  <si>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</si>
  <si>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</si>
  <si>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</si>
  <si>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</si>
  <si>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</si>
  <si>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</si>
  <si>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</si>
  <si>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</si>
  <si>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</si>
  <si>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</si>
  <si>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</si>
  <si>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</si>
  <si>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</si>
  <si>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</si>
  <si>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</si>
  <si>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</si>
  <si>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</si>
  <si>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</si>
  <si>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</si>
  <si>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</si>
  <si>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</si>
  <si>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</si>
  <si>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</si>
  <si>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</si>
  <si>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</si>
  <si>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</si>
  <si>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</si>
  <si>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</si>
  <si>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</si>
  <si>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</si>
  <si>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</si>
  <si>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</si>
  <si>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</si>
  <si>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</si>
  <si>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</si>
  <si>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</si>
  <si>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</si>
  <si>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</si>
  <si>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</si>
  <si>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</si>
  <si>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</si>
  <si>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</si>
  <si>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</si>
  <si>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</si>
  <si>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</si>
  <si>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</si>
  <si>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</si>
  <si>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</si>
  <si>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</si>
  <si>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</si>
  <si>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</si>
  <si>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</si>
  <si>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</si>
  <si>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</si>
  <si>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</si>
  <si>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</si>
  <si>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</si>
  <si>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</si>
  <si>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</si>
  <si>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</si>
  <si>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</si>
  <si>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</si>
  <si>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</si>
  <si>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</si>
  <si>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</si>
  <si>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</si>
  <si>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</si>
  <si>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</si>
  <si>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</si>
  <si>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</si>
  <si>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</si>
  <si>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</si>
  <si>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</si>
  <si>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</si>
  <si>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</si>
  <si>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</si>
  <si>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</si>
  <si>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</si>
  <si>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</si>
  <si>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</si>
  <si>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</si>
  <si>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</si>
  <si>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</si>
  <si>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</si>
  <si>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</si>
  <si>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</si>
  <si>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</si>
  <si>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</si>
  <si>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</si>
  <si>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</si>
  <si>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</si>
  <si>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</si>
  <si>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</si>
  <si>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</si>
  <si>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</si>
  <si>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</si>
  <si>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</si>
  <si>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</si>
  <si>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</si>
  <si>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</si>
  <si>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</si>
  <si>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</si>
  <si>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</si>
  <si>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</si>
  <si>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</si>
  <si>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</si>
  <si>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</si>
  <si>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</si>
  <si>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</si>
  <si>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</si>
  <si>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</si>
  <si>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</si>
  <si>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</si>
  <si>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</si>
  <si>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</si>
  <si>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</si>
  <si>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</si>
  <si>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</si>
  <si>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</si>
  <si>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</si>
  <si>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</si>
  <si>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</si>
  <si>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</si>
  <si>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</si>
  <si>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</si>
  <si>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</si>
  <si>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</si>
  <si>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</si>
  <si>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</si>
  <si>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</si>
  <si>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</si>
  <si>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</si>
  <si>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</si>
  <si>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</si>
  <si>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</si>
  <si>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</si>
  <si>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</si>
  <si>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</si>
  <si>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</si>
  <si>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</si>
  <si>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</si>
  <si>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</si>
  <si>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</si>
  <si>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</si>
  <si>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</si>
  <si>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</si>
  <si>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</si>
  <si>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</si>
  <si>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</si>
  <si>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</si>
  <si>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</si>
  <si>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</si>
  <si>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</si>
  <si>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</si>
  <si>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</si>
  <si>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</si>
  <si>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</si>
  <si>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</si>
  <si>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</si>
  <si>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</si>
  <si>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</si>
  <si>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</si>
  <si>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</si>
  <si>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</si>
  <si>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</si>
  <si>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</si>
  <si>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</si>
  <si>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</si>
  <si>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</si>
  <si>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</si>
  <si>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</si>
  <si>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</si>
  <si>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</si>
  <si>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</si>
  <si>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</si>
  <si>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</si>
  <si>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</si>
  <si>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</si>
  <si>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</si>
  <si>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</si>
  <si>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</si>
  <si>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</si>
  <si>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</si>
  <si>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</si>
  <si>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</si>
  <si>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</si>
  <si>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</si>
  <si>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</si>
  <si>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</si>
  <si>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</si>
  <si>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</si>
  <si>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</si>
  <si>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</si>
  <si>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</si>
  <si>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</si>
  <si>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</si>
  <si>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</si>
  <si>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</si>
  <si>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</si>
  <si>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</si>
  <si>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</si>
  <si>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</si>
  <si>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</si>
  <si>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</si>
  <si>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</si>
  <si>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</si>
  <si>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</si>
  <si>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</si>
  <si>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</si>
  <si>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</si>
  <si>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</si>
  <si>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</si>
  <si>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</si>
  <si>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</si>
  <si>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</si>
  <si>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</si>
  <si>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</si>
  <si>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</si>
  <si>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</si>
  <si>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</si>
  <si>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</si>
  <si>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</si>
  <si>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</si>
  <si>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</si>
  <si>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</si>
  <si>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</si>
  <si>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</si>
  <si>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</si>
  <si>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</si>
  <si>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</si>
  <si>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</si>
  <si>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</si>
  <si>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</si>
  <si>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</si>
  <si>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</si>
  <si>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</si>
  <si>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</si>
  <si>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</si>
  <si>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</si>
  <si>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</si>
  <si>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</si>
  <si>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</si>
  <si>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</si>
  <si>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</si>
  <si>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</si>
  <si>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</si>
  <si>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</si>
  <si>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</si>
  <si>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</si>
  <si>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</si>
  <si>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</si>
  <si>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</si>
  <si>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</si>
  <si>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</si>
  <si>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</si>
  <si>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</si>
  <si>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</si>
  <si>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</si>
  <si>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</si>
  <si>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</si>
  <si>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</si>
  <si>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</si>
  <si>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</si>
  <si>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</si>
  <si>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</si>
  <si>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</si>
  <si>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</si>
  <si>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</si>
  <si>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</si>
  <si>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</si>
  <si>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</si>
  <si>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</si>
  <si>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</si>
  <si>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</si>
  <si>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</si>
  <si>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</si>
  <si>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</si>
  <si>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</si>
  <si>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</si>
  <si>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</si>
  <si>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</si>
  <si>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</si>
  <si>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</si>
  <si>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</si>
  <si>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</si>
  <si>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</si>
  <si>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</si>
  <si>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</si>
  <si>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</si>
  <si>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</si>
  <si>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</si>
  <si>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</si>
  <si>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</si>
  <si>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</si>
  <si>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</si>
  <si>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</si>
  <si>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</si>
  <si>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</si>
  <si>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</si>
  <si>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</si>
  <si>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</si>
  <si>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</si>
  <si>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</si>
  <si>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</si>
  <si>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</si>
  <si>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</si>
  <si>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</si>
  <si>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</si>
  <si>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</si>
  <si>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</si>
  <si>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</si>
  <si>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</si>
  <si>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</si>
  <si>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</si>
  <si>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</si>
  <si>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</si>
  <si>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</si>
  <si>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</si>
  <si>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</si>
  <si>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</si>
  <si>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</si>
  <si>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</si>
  <si>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</si>
  <si>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</si>
  <si>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</si>
  <si>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</si>
  <si>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</si>
  <si>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</si>
  <si>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</si>
  <si>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</si>
  <si>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</si>
  <si>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</si>
  <si>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</si>
  <si>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</si>
  <si>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</si>
  <si>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</si>
  <si>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</si>
  <si>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</si>
  <si>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</si>
  <si>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</si>
  <si>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</si>
  <si>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</si>
  <si>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</si>
  <si>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</si>
  <si>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</si>
  <si>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</si>
  <si>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</si>
  <si>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</si>
  <si>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</si>
  <si>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</si>
  <si>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</si>
  <si>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</si>
  <si>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</si>
  <si>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</si>
  <si>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</si>
  <si>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</si>
  <si>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</si>
  <si>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</si>
  <si>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</si>
  <si>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</si>
  <si>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</si>
  <si>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</si>
  <si>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</si>
  <si>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</si>
  <si>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</si>
  <si>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</si>
  <si>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</si>
  <si>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</si>
  <si>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</si>
  <si>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</si>
  <si>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</si>
  <si>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</si>
  <si>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</si>
  <si>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</si>
  <si>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</si>
  <si>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</si>
  <si>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</si>
  <si>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</si>
  <si>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</si>
  <si>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</si>
  <si>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</si>
  <si>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</si>
  <si>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</si>
  <si>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</si>
  <si>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</si>
  <si>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</si>
  <si>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</si>
  <si>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</si>
  <si>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</si>
  <si>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</si>
  <si>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</si>
  <si>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</si>
  <si>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</si>
  <si>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</si>
  <si>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</si>
  <si>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</si>
  <si>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</si>
  <si>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</si>
  <si>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</si>
  <si>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</si>
  <si>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</si>
  <si>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</si>
  <si>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</si>
  <si>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</si>
  <si>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</si>
  <si>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</si>
  <si>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</si>
  <si>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</si>
  <si>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</si>
  <si>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</si>
  <si>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</si>
  <si>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</si>
  <si>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</si>
  <si>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</si>
  <si>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</si>
  <si>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</si>
  <si>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</si>
  <si>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</si>
  <si>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</si>
  <si>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</si>
  <si>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</si>
  <si>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</si>
  <si>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</si>
  <si>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</si>
  <si>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</si>
  <si>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</si>
  <si>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</si>
  <si>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</si>
  <si>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</si>
  <si>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</si>
  <si>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</si>
  <si>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</si>
  <si>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</si>
  <si>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</si>
  <si>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</si>
  <si>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</si>
  <si>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</si>
  <si>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</si>
  <si>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</si>
  <si>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</si>
  <si>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</si>
  <si>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</si>
  <si>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</si>
  <si>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</si>
  <si>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</si>
  <si>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</si>
  <si>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</si>
  <si>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</si>
  <si>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</si>
  <si>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</si>
  <si>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</si>
  <si>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</si>
  <si>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</si>
  <si>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</si>
  <si>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</si>
  <si>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</si>
  <si>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</si>
  <si>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</si>
  <si>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</si>
  <si>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</si>
  <si>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</si>
  <si>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</si>
  <si>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</si>
  <si>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</si>
  <si>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</si>
  <si>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</si>
  <si>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</si>
  <si>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</si>
  <si>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</si>
  <si>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</si>
  <si>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</si>
  <si>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</si>
  <si>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</si>
  <si>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</si>
  <si>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</si>
  <si>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</si>
  <si>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</si>
  <si>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</si>
  <si>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</si>
  <si>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</si>
  <si>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</si>
  <si>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</si>
  <si>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</si>
  <si>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</si>
  <si>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</si>
  <si>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</si>
  <si>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</si>
  <si>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</si>
  <si>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</si>
  <si>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</si>
  <si>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</si>
  <si>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</si>
  <si>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</si>
  <si>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</si>
  <si>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</si>
  <si>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</si>
  <si>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</si>
  <si>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</si>
  <si>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</si>
  <si>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</si>
  <si>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</si>
  <si>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</si>
  <si>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</si>
  <si>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</si>
  <si>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</si>
  <si>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</si>
  <si>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</si>
  <si>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</si>
  <si>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</si>
  <si>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</si>
  <si>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</si>
  <si>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</si>
  <si>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</si>
  <si>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</si>
  <si>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</si>
  <si>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</si>
  <si>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</si>
  <si>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</si>
  <si>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</si>
  <si>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</si>
  <si>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</si>
  <si>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</si>
  <si>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</si>
  <si>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</si>
  <si>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</si>
  <si>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</si>
  <si>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</si>
  <si>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</si>
  <si>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</si>
  <si>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</si>
  <si>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</si>
  <si>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</si>
  <si>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</si>
  <si>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</si>
  <si>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</si>
  <si>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</si>
  <si>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</si>
  <si>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</si>
  <si>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</si>
  <si>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</si>
  <si>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</si>
  <si>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</si>
  <si>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</si>
  <si>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</si>
  <si>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</si>
  <si>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</si>
  <si>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</si>
  <si>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</si>
  <si>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</si>
  <si>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</si>
  <si>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</si>
  <si>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</si>
  <si>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</si>
  <si>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</si>
  <si>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</si>
  <si>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</si>
  <si>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</si>
  <si>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</si>
  <si>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</si>
  <si>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</si>
  <si>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</si>
  <si>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</si>
  <si>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</si>
  <si>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</si>
  <si>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</si>
  <si>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</si>
  <si>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</si>
  <si>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</si>
  <si>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</si>
  <si>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</si>
  <si>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</si>
  <si>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</si>
  <si>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</si>
  <si>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</si>
  <si>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</si>
  <si>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</si>
  <si>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</si>
  <si>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</si>
  <si>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</si>
  <si>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</si>
  <si>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</si>
  <si>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</si>
  <si>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</si>
  <si>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</si>
  <si>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</si>
  <si>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</si>
  <si>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</si>
  <si>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</si>
  <si>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</si>
  <si>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</si>
  <si>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</si>
  <si>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</si>
  <si>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</si>
  <si>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</si>
  <si>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</si>
  <si>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</si>
  <si>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</si>
  <si>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</si>
  <si>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</si>
  <si>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</si>
  <si>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</si>
  <si>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</si>
  <si>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</si>
  <si>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</si>
  <si>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</si>
  <si>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</si>
  <si>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</si>
  <si>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</si>
  <si>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</si>
  <si>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</si>
  <si>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</si>
  <si>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</si>
  <si>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</si>
  <si>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</si>
  <si>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</si>
  <si>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</si>
  <si>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</si>
  <si>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</si>
  <si>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</si>
  <si>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</si>
  <si>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</si>
  <si>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</si>
  <si>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</si>
  <si>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</si>
  <si>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</si>
  <si>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</si>
  <si>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</si>
  <si>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</si>
  <si>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</si>
  <si>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</si>
  <si>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</si>
  <si>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</si>
  <si>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</si>
  <si>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</si>
  <si>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</si>
  <si>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</si>
  <si>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</si>
  <si>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</si>
  <si>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</si>
  <si>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</si>
  <si>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</si>
  <si>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</si>
  <si>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</si>
  <si>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</si>
  <si>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</si>
  <si>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</si>
  <si>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</si>
  <si>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</si>
  <si>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</si>
  <si>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</si>
  <si>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</si>
  <si>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</si>
  <si>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</si>
  <si>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</si>
  <si>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</si>
  <si>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</si>
  <si>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</si>
  <si>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</si>
  <si>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</si>
  <si>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</si>
  <si>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</si>
  <si>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</si>
  <si>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</si>
  <si>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</si>
  <si>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</si>
  <si>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</si>
  <si>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</si>
  <si>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</si>
  <si>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</si>
  <si>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</si>
  <si>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</si>
  <si>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</si>
  <si>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</si>
  <si>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</si>
  <si>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</si>
  <si>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</si>
  <si>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</si>
  <si>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</si>
  <si>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</si>
  <si>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</si>
  <si>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</si>
  <si>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</si>
  <si>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</si>
  <si>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</si>
  <si>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</si>
  <si>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</si>
  <si>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</si>
  <si>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</si>
  <si>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</si>
  <si>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</si>
  <si>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</si>
  <si>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</si>
  <si>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</si>
  <si>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</si>
  <si>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</si>
  <si>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</si>
  <si>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</si>
  <si>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</si>
  <si>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</si>
  <si>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</si>
  <si>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</si>
  <si>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</si>
  <si>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</si>
  <si>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</si>
  <si>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</si>
  <si>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</si>
  <si>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</si>
  <si>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</si>
  <si>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</si>
  <si>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</si>
  <si>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</si>
  <si>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</si>
  <si>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</si>
  <si>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</si>
  <si>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</si>
  <si>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</si>
  <si>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</si>
  <si>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</si>
  <si>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</si>
  <si>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</si>
  <si>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</si>
  <si>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</si>
  <si>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</si>
  <si>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</si>
  <si>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</si>
  <si>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</si>
  <si>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</si>
  <si>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</si>
  <si>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</si>
  <si>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</si>
  <si>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</si>
  <si>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</si>
  <si>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</si>
  <si>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</si>
  <si>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</si>
  <si>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</si>
  <si>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</si>
  <si>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</si>
  <si>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</si>
  <si>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</si>
  <si>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</si>
  <si>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</si>
  <si>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</si>
  <si>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</si>
  <si>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</si>
  <si>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</si>
  <si>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</si>
  <si>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</si>
  <si>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</si>
  <si>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</si>
  <si>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</si>
  <si>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</si>
  <si>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</si>
  <si>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</si>
  <si>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</si>
  <si>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</si>
  <si>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</si>
  <si>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</si>
  <si>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</si>
  <si>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</si>
  <si>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</si>
  <si>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</si>
  <si>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</si>
  <si>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</si>
  <si>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</si>
  <si>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</si>
  <si>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</si>
  <si>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</si>
  <si>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</si>
  <si>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</si>
  <si>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</si>
  <si>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</si>
  <si>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</si>
  <si>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</si>
  <si>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</si>
  <si>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</si>
  <si>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</si>
  <si>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</si>
  <si>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</si>
  <si>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</si>
  <si>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</si>
  <si>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</si>
  <si>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</si>
  <si>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</si>
  <si>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</si>
  <si>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</si>
  <si>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</si>
  <si>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</si>
  <si>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</si>
  <si>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</si>
  <si>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</si>
  <si>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</si>
  <si>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</si>
  <si>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</si>
  <si>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</si>
  <si>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</si>
  <si>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</si>
  <si>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</si>
  <si>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</si>
  <si>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</si>
  <si>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</si>
  <si>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</si>
  <si>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</si>
  <si>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</si>
  <si>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</si>
  <si>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</si>
  <si>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</si>
  <si>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</si>
  <si>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</si>
  <si>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</si>
  <si>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</si>
  <si>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</si>
  <si>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</si>
  <si>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</si>
  <si>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</si>
  <si>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</si>
  <si>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</si>
  <si>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</si>
  <si>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</si>
  <si>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</si>
  <si>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</si>
  <si>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</si>
  <si>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</si>
  <si>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</si>
  <si>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</si>
  <si>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</si>
  <si>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</si>
  <si>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</si>
  <si>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</si>
  <si>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</si>
  <si>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</si>
  <si>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</si>
  <si>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</si>
  <si>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</si>
  <si>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</si>
  <si>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</si>
  <si>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</si>
  <si>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</si>
  <si>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</si>
  <si>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</si>
  <si>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</si>
  <si>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</si>
  <si>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</si>
  <si>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</si>
  <si>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</si>
  <si>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</si>
  <si>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</si>
  <si>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</si>
  <si>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</si>
  <si>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</si>
  <si>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</si>
  <si>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</si>
  <si>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</si>
  <si>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</si>
  <si>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</si>
  <si>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</si>
  <si>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</si>
  <si>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</si>
  <si>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</si>
  <si>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</si>
  <si>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</si>
  <si>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</si>
  <si>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</si>
  <si>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</si>
  <si>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</si>
  <si>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</si>
  <si>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</si>
  <si>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</si>
  <si>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</si>
  <si>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</si>
  <si>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</si>
  <si>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</si>
  <si>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</si>
  <si>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</si>
  <si>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</si>
  <si>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</si>
  <si>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</si>
  <si>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</si>
  <si>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</si>
  <si>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</si>
  <si>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</si>
  <si>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</si>
  <si>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</si>
  <si>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</si>
  <si>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</si>
  <si>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</si>
  <si>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</si>
  <si>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</si>
  <si>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</si>
  <si>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</si>
  <si>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</si>
  <si>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</si>
  <si>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</si>
  <si>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</si>
  <si>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</si>
  <si>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</si>
  <si>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</si>
  <si>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</si>
  <si>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</si>
  <si>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</si>
  <si>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</si>
  <si>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</si>
  <si>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</si>
  <si>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</si>
  <si>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</si>
  <si>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</si>
  <si>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</si>
  <si>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</si>
  <si>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</si>
  <si>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</si>
  <si>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</si>
  <si>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</si>
  <si>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</si>
  <si>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</si>
  <si>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</si>
  <si>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</si>
  <si>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</si>
  <si>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</si>
  <si>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</si>
  <si>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</si>
  <si>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</si>
  <si>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</si>
  <si>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</si>
  <si>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</si>
  <si>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</si>
  <si>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</si>
  <si>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</si>
  <si>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</si>
  <si>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</si>
  <si>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</si>
  <si>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</si>
  <si>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</si>
  <si>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</si>
  <si>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</si>
  <si>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</si>
  <si>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</si>
  <si>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</si>
  <si>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</si>
  <si>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</si>
  <si>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</si>
  <si>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</si>
  <si>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</si>
  <si>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</si>
  <si>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</si>
  <si>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</si>
  <si>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</si>
  <si>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</si>
  <si>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</si>
  <si>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</si>
  <si>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</si>
  <si>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</si>
  <si>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</si>
  <si>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</si>
  <si>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</si>
  <si>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</si>
  <si>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</si>
  <si>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</si>
  <si>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</si>
  <si>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</si>
  <si>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</si>
  <si>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</si>
  <si>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</si>
  <si>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</si>
  <si>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</si>
  <si>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</si>
  <si>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</si>
  <si>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</si>
  <si>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</si>
  <si>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</si>
  <si>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</si>
  <si>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</si>
  <si>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</si>
  <si>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</si>
  <si>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</si>
  <si>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</si>
  <si>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</si>
  <si>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</si>
  <si>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</si>
  <si>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</si>
  <si>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</si>
  <si>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</si>
  <si>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</si>
  <si>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</si>
  <si>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</si>
  <si>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</si>
  <si>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</si>
  <si>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</si>
  <si>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</si>
  <si>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</si>
  <si>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</si>
  <si>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</si>
  <si>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</si>
  <si>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</si>
  <si>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</si>
  <si>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</si>
  <si>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</si>
  <si>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</si>
  <si>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</si>
  <si>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</si>
  <si>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</si>
  <si>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</si>
  <si>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</si>
  <si>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</si>
  <si>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</si>
  <si>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</si>
  <si>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</si>
  <si>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</si>
  <si>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</si>
  <si>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</si>
  <si>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</si>
  <si>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</si>
  <si>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</si>
  <si>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</si>
  <si>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</si>
  <si>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</si>
  <si>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</si>
  <si>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</si>
  <si>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</si>
  <si>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</si>
  <si>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</si>
  <si>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</si>
  <si>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</si>
  <si>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</si>
  <si>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</si>
  <si>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</si>
  <si>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</si>
  <si>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</si>
  <si>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</si>
  <si>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</si>
  <si>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</si>
  <si>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</si>
  <si>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</si>
  <si>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</si>
  <si>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</si>
  <si>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</si>
  <si>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</si>
  <si>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</si>
  <si>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</si>
  <si>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</si>
  <si>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</si>
  <si>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</si>
  <si>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</si>
  <si>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</si>
  <si>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</si>
  <si>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</si>
  <si>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</si>
  <si>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</si>
  <si>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</si>
  <si>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</si>
  <si>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</si>
  <si>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</si>
  <si>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</si>
  <si>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</si>
  <si>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</si>
  <si>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</si>
  <si>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</si>
  <si>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</si>
  <si>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</si>
  <si>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</si>
  <si>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</si>
  <si>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</si>
  <si>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</si>
  <si>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</si>
  <si>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</si>
  <si>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</si>
  <si>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</si>
  <si>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</si>
  <si>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</si>
  <si>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</si>
  <si>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</si>
  <si>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</si>
  <si>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</si>
  <si>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</si>
  <si>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</si>
  <si>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</si>
  <si>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</si>
  <si>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</si>
  <si>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</si>
  <si>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</si>
  <si>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</si>
  <si>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</si>
  <si>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</si>
  <si>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</si>
  <si>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</si>
  <si>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</si>
  <si>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</si>
  <si>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</si>
  <si>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</si>
  <si>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</si>
  <si>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</si>
  <si>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</si>
  <si>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</si>
  <si>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</si>
  <si>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</si>
  <si>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</si>
  <si>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</si>
  <si>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</si>
  <si>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</si>
  <si>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</si>
  <si>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</si>
  <si>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</si>
  <si>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</si>
  <si>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</si>
  <si>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</si>
  <si>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</si>
  <si>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</si>
  <si>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</si>
  <si>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</si>
  <si>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</si>
  <si>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</si>
  <si>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</si>
  <si>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</si>
  <si>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</si>
  <si>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</si>
  <si>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</si>
  <si>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</si>
  <si>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</si>
  <si>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</si>
  <si>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</si>
  <si>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</si>
  <si>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</si>
  <si>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</si>
  <si>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</si>
  <si>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</si>
  <si>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</si>
  <si>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</si>
  <si>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</si>
  <si>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</si>
  <si>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</si>
  <si>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</si>
  <si>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</si>
  <si>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</si>
  <si>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</si>
  <si>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</si>
  <si>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</si>
  <si>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</si>
  <si>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</si>
  <si>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</si>
  <si>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</si>
  <si>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</si>
  <si>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</si>
  <si>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</si>
  <si>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</si>
  <si>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</si>
  <si>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</si>
  <si>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</si>
  <si>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</si>
  <si>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</si>
  <si>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</si>
  <si>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</si>
  <si>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</si>
  <si>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</si>
  <si>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</si>
  <si>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</si>
  <si>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</si>
  <si>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</si>
  <si>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</si>
  <si>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</si>
  <si>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</si>
  <si>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</si>
  <si>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</si>
  <si>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</si>
  <si>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</si>
  <si>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</si>
  <si>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</si>
  <si>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</si>
  <si>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</si>
  <si>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</si>
  <si>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</si>
  <si>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</si>
  <si>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</si>
  <si>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</si>
  <si>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</si>
  <si>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</si>
  <si>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</si>
  <si>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</si>
  <si>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</si>
  <si>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</si>
  <si>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</si>
  <si>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</si>
  <si>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</si>
  <si>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</si>
  <si>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</si>
  <si>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</si>
  <si>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</si>
  <si>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</si>
  <si>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</si>
  <si>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</si>
  <si>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</si>
  <si>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</si>
  <si>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</si>
  <si>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</si>
  <si>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</si>
  <si>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</si>
  <si>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</si>
  <si>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</si>
  <si>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</si>
  <si>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</si>
  <si>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</si>
  <si>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</si>
  <si>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</si>
  <si>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</si>
  <si>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</si>
  <si>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</si>
  <si>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</si>
  <si>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</si>
  <si>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</si>
  <si>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</si>
  <si>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</si>
  <si>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</si>
  <si>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</si>
  <si>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</si>
  <si>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</si>
  <si>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</si>
  <si>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</si>
  <si>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</si>
  <si>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</si>
  <si>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</si>
  <si>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</si>
  <si>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</si>
  <si>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</si>
  <si>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</si>
  <si>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</si>
  <si>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</si>
  <si>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</si>
  <si>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</si>
  <si>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</si>
  <si>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</si>
  <si>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</si>
  <si>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</si>
  <si>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</si>
  <si>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</si>
  <si>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</si>
  <si>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</si>
  <si>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</si>
  <si>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</si>
  <si>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</si>
  <si>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</si>
  <si>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</si>
  <si>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</si>
  <si>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</si>
  <si>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</si>
  <si>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</si>
  <si>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</si>
  <si>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</si>
  <si>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</si>
  <si>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</si>
  <si>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</si>
  <si>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</si>
  <si>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</si>
  <si>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</si>
  <si>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</si>
  <si>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</si>
  <si>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</si>
  <si>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</si>
  <si>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</si>
  <si>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</si>
  <si>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</si>
  <si>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</si>
  <si>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</si>
  <si>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</si>
  <si>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</si>
  <si>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</si>
  <si>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</si>
  <si>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</si>
  <si>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</si>
  <si>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</si>
  <si>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</si>
  <si>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</si>
  <si>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</si>
  <si>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</si>
  <si>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</si>
  <si>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</si>
  <si>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</si>
  <si>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</si>
  <si>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</si>
  <si>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</si>
  <si>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</si>
  <si>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</si>
  <si>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</si>
  <si>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</si>
  <si>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</si>
  <si>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</si>
  <si>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</si>
  <si>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</si>
  <si>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</si>
  <si>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</si>
  <si>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</si>
  <si>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</si>
  <si>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</si>
  <si>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</si>
  <si>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</si>
  <si>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</si>
  <si>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</si>
  <si>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</si>
  <si>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</si>
  <si>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</si>
  <si>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</si>
  <si>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</si>
  <si>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</si>
  <si>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</si>
  <si>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</si>
  <si>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</si>
  <si>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</si>
  <si>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</si>
  <si>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</si>
  <si>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</si>
  <si>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</si>
  <si>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</si>
  <si>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</si>
  <si>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</si>
  <si>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</si>
  <si>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</si>
  <si>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</si>
  <si>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</si>
  <si>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</si>
  <si>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</si>
  <si>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</si>
  <si>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</si>
  <si>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</si>
  <si>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</si>
  <si>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</si>
  <si>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</si>
  <si>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</si>
  <si>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</si>
  <si>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</si>
  <si>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</si>
  <si>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</si>
  <si>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</si>
  <si>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</si>
  <si>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</si>
  <si>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</si>
  <si>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</si>
  <si>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</si>
  <si>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</si>
  <si>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</si>
  <si>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</si>
  <si>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</si>
  <si>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</si>
  <si>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</si>
  <si>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</si>
  <si>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</si>
  <si>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</si>
  <si>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</si>
  <si>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</si>
  <si>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</si>
  <si>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</si>
  <si>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</si>
  <si>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</si>
  <si>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</si>
  <si>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</si>
  <si>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</si>
  <si>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</si>
  <si>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</si>
  <si>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</si>
  <si>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</si>
  <si>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</si>
  <si>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</si>
  <si>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</si>
  <si>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</si>
  <si>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</si>
  <si>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</si>
  <si>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</si>
  <si>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</si>
  <si>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</si>
  <si>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</si>
  <si>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</si>
  <si>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</si>
  <si>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</si>
  <si>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</si>
  <si>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</si>
  <si>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</si>
  <si>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</si>
  <si>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</si>
  <si>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</si>
  <si>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</si>
  <si>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</si>
  <si>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</si>
  <si>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</si>
  <si>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</si>
  <si>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</si>
  <si>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</si>
  <si>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</si>
  <si>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</si>
  <si>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</si>
  <si>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</si>
  <si>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</si>
  <si>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</si>
  <si>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</si>
  <si>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</si>
  <si>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</si>
  <si>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</si>
  <si>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</si>
  <si>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</si>
  <si>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</si>
  <si>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</si>
  <si>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</si>
  <si>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</si>
  <si>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</si>
  <si>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</si>
  <si>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</si>
  <si>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</si>
  <si>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</si>
  <si>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</si>
  <si>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</si>
  <si>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</si>
  <si>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</si>
  <si>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</si>
  <si>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</si>
  <si>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</si>
  <si>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</si>
  <si>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</si>
  <si>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</si>
  <si>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</si>
  <si>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</si>
  <si>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</si>
  <si>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</si>
  <si>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</si>
  <si>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</si>
  <si>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</si>
  <si>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</si>
  <si>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</si>
  <si>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</si>
  <si>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</si>
  <si>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</si>
  <si>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</si>
  <si>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</si>
  <si>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</si>
  <si>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</si>
  <si>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</si>
  <si>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</si>
  <si>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</si>
  <si>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</si>
  <si>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</si>
  <si>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</si>
  <si>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</si>
  <si>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</si>
  <si>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</si>
  <si>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</si>
  <si>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</si>
  <si>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</si>
  <si>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</si>
  <si>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</si>
  <si>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</si>
  <si>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</si>
  <si>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</si>
  <si>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</si>
  <si>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</si>
  <si>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</si>
  <si>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</si>
  <si>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</si>
  <si>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</si>
  <si>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</si>
  <si>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</si>
  <si>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</si>
  <si>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</si>
  <si>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</si>
  <si>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</si>
  <si>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</si>
  <si>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</si>
  <si>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</si>
  <si>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</si>
  <si>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</si>
  <si>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</si>
  <si>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</si>
  <si>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</si>
  <si>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</si>
  <si>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</si>
  <si>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</si>
  <si>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</si>
  <si>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</si>
  <si>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</si>
  <si>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</si>
  <si>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</si>
  <si>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</si>
  <si>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</si>
  <si>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</si>
  <si>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</si>
  <si>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</si>
  <si>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</si>
  <si>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</si>
  <si>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</si>
  <si>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</si>
  <si>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</si>
  <si>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</si>
  <si>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</si>
  <si>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</si>
  <si>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</si>
  <si>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</si>
  <si>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</si>
  <si>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</si>
  <si>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</si>
  <si>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</si>
  <si>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</si>
  <si>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</si>
  <si>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</si>
  <si>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</si>
  <si>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</si>
  <si>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</si>
  <si>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</si>
  <si>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</si>
  <si>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</si>
  <si>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</si>
  <si>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</si>
  <si>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</si>
  <si>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</si>
  <si>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</si>
  <si>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</si>
  <si>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</si>
  <si>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</si>
  <si>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</si>
  <si>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</si>
  <si>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</si>
  <si>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</si>
  <si>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</si>
  <si>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</si>
  <si>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</si>
  <si>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</si>
  <si>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</si>
  <si>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</si>
  <si>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</si>
  <si>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</si>
  <si>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</si>
  <si>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</si>
  <si>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</si>
  <si>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</si>
  <si>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</si>
  <si>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</si>
  <si>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</si>
  <si>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</si>
  <si>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</si>
  <si>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</si>
  <si>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</si>
  <si>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</si>
  <si>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</si>
  <si>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</si>
  <si>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</si>
  <si>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</si>
  <si>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</si>
  <si>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</si>
  <si>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</si>
  <si>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</si>
  <si>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</si>
  <si>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</si>
  <si>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</si>
  <si>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</si>
  <si>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</si>
  <si>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</si>
  <si>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</si>
  <si>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</si>
  <si>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</si>
  <si>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</si>
  <si>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</si>
  <si>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</si>
  <si>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</si>
  <si>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</si>
  <si>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</si>
  <si>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</si>
  <si>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</si>
  <si>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</si>
  <si>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</si>
  <si>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</si>
  <si>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</si>
  <si>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</si>
  <si>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</si>
  <si>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</si>
  <si>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</si>
  <si>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</si>
  <si>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</si>
  <si>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</si>
  <si>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</si>
  <si>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</si>
  <si>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</si>
  <si>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</si>
  <si>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</si>
  <si>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</si>
  <si>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</si>
  <si>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</si>
  <si>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</si>
  <si>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</si>
  <si>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</si>
  <si>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</si>
  <si>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</si>
  <si>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</si>
  <si>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</si>
  <si>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</si>
  <si>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</si>
  <si>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</si>
  <si>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</si>
  <si>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</si>
  <si>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</si>
  <si>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</si>
  <si>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</si>
  <si>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</si>
  <si>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</si>
  <si>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</si>
  <si>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</si>
  <si>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</si>
  <si>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</si>
  <si>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</si>
  <si>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</si>
  <si>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</si>
  <si>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</si>
  <si>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</si>
  <si>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</si>
  <si>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</si>
  <si>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</si>
  <si>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</si>
  <si>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</si>
  <si>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</si>
  <si>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</si>
  <si>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</si>
  <si>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</si>
  <si>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</si>
  <si>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</si>
  <si>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</si>
  <si>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</si>
  <si>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</si>
  <si>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</si>
  <si>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</si>
  <si>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</si>
  <si>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</si>
  <si>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</si>
  <si>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</si>
  <si>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</si>
  <si>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</si>
  <si>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</si>
  <si>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</si>
  <si>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</si>
  <si>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</si>
  <si>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</si>
  <si>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</si>
  <si>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</si>
  <si>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</si>
  <si>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</si>
  <si>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</si>
  <si>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</si>
  <si>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</si>
  <si>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</si>
  <si>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</si>
  <si>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</si>
  <si>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</si>
  <si>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</si>
  <si>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</si>
  <si>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</si>
  <si>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</si>
  <si>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</si>
  <si>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</si>
  <si>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</si>
  <si>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</si>
  <si>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</si>
  <si>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</si>
  <si>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</si>
  <si>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</si>
  <si>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</si>
  <si>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</si>
  <si>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</si>
  <si>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</si>
  <si>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</si>
  <si>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</si>
  <si>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</si>
  <si>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</si>
  <si>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</si>
  <si>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</si>
  <si>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</si>
  <si>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</si>
  <si>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</si>
  <si>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</si>
  <si>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</si>
  <si>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</si>
  <si>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</si>
  <si>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</si>
  <si>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</si>
  <si>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</si>
  <si>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</si>
  <si>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</si>
  <si>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</si>
  <si>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</si>
  <si>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</si>
  <si>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</si>
  <si>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</si>
  <si>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</si>
  <si>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</si>
  <si>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</si>
  <si>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</si>
  <si>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</si>
  <si>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</si>
  <si>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</si>
  <si>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</si>
  <si>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</si>
  <si>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</si>
  <si>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</si>
  <si>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</si>
  <si>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</si>
  <si>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</si>
  <si>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</si>
  <si>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</si>
  <si>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</si>
  <si>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</si>
  <si>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</si>
  <si>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</si>
  <si>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</si>
  <si>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</si>
  <si>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</si>
  <si>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</si>
  <si>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</si>
  <si>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</si>
  <si>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</si>
  <si>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</si>
  <si>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</si>
  <si>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</si>
  <si>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</si>
  <si>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</si>
  <si>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</si>
  <si>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</si>
  <si>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</si>
  <si>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</si>
  <si>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</si>
  <si>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</si>
  <si>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</si>
  <si>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</si>
  <si>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</si>
  <si>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</si>
  <si>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</si>
  <si>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</si>
  <si>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</si>
  <si>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</si>
  <si>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</si>
  <si>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</si>
  <si>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</si>
  <si>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</si>
  <si>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</si>
  <si>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</si>
  <si>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</si>
  <si>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</si>
  <si>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</si>
  <si>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</si>
  <si>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</si>
  <si>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</si>
  <si>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</si>
  <si>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</si>
  <si>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</si>
  <si>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</si>
  <si>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</si>
  <si>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</si>
  <si>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</si>
  <si>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</si>
  <si>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</si>
  <si>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</si>
  <si>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</si>
  <si>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</si>
  <si>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</si>
  <si>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</si>
  <si>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</si>
  <si>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</si>
  <si>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</si>
  <si>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</si>
  <si>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</si>
  <si>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</si>
  <si>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</si>
  <si>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</si>
  <si>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</si>
  <si>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</si>
  <si>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</si>
  <si>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</si>
  <si>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</si>
  <si>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</si>
  <si>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</si>
  <si>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</si>
  <si>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</si>
  <si>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</si>
  <si>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</si>
  <si>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</si>
  <si>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</si>
  <si>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</si>
  <si>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</si>
  <si>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</si>
  <si>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</si>
  <si>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</si>
  <si>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</si>
  <si>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</si>
  <si>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</si>
  <si>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</si>
  <si>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</si>
  <si>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</si>
  <si>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</si>
  <si>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</si>
  <si>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</si>
  <si>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</si>
  <si>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</si>
  <si>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</si>
  <si>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</si>
  <si>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</si>
  <si>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</si>
  <si>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</si>
  <si>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</si>
  <si>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</si>
  <si>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</si>
  <si>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</si>
  <si>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</si>
  <si>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</si>
  <si>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</si>
  <si>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</si>
  <si>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</si>
  <si>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</si>
  <si>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</si>
  <si>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</si>
  <si>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</si>
  <si>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</si>
  <si>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</si>
  <si>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</si>
  <si>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</si>
  <si>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</si>
  <si>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</si>
  <si>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</si>
  <si>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</si>
  <si>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</si>
  <si>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</si>
  <si>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</si>
  <si>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</si>
  <si>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</si>
  <si>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</si>
  <si>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</si>
  <si>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</si>
  <si>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</si>
  <si>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</si>
  <si>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</si>
  <si>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</si>
  <si>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</si>
  <si>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</si>
  <si>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</si>
  <si>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</si>
  <si>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</si>
  <si>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</si>
  <si>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</si>
  <si>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</si>
  <si>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</si>
  <si>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</si>
  <si>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</si>
  <si>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</si>
  <si>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</si>
  <si>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</si>
  <si>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</si>
  <si>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</si>
  <si>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</si>
  <si>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</si>
  <si>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</si>
  <si>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</si>
  <si>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</si>
  <si>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</si>
  <si>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</si>
  <si>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</si>
  <si>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</si>
  <si>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</si>
  <si>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</si>
  <si>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</si>
  <si>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</si>
  <si>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</si>
  <si>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</si>
  <si>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</si>
  <si>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</si>
  <si>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</si>
  <si>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</si>
  <si>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</si>
  <si>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</si>
  <si>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</si>
  <si>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</si>
  <si>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</si>
  <si>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</si>
  <si>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</si>
  <si>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</si>
  <si>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</si>
  <si>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</si>
  <si>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</si>
  <si>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</si>
  <si>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</si>
  <si>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</si>
  <si>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</si>
  <si>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</si>
  <si>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</si>
  <si>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</si>
  <si>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</si>
  <si>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</si>
  <si>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</si>
  <si>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</si>
  <si>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</si>
  <si>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</si>
  <si>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</si>
  <si>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</si>
  <si>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</si>
  <si>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</si>
  <si>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</si>
  <si>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</si>
  <si>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</si>
  <si>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</si>
  <si>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</si>
  <si>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</si>
  <si>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</si>
  <si>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</si>
  <si>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</si>
  <si>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</si>
  <si>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</si>
  <si>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</si>
  <si>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</si>
  <si>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</si>
  <si>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</si>
  <si>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</si>
  <si>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</si>
  <si>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</si>
  <si>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</si>
  <si>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</si>
  <si>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</si>
  <si>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</si>
  <si>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</si>
  <si>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</si>
  <si>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</si>
  <si>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</si>
  <si>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</si>
  <si>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</si>
  <si>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</si>
  <si>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</si>
  <si>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</si>
  <si>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</si>
  <si>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</si>
  <si>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</si>
  <si>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</si>
  <si>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</si>
  <si>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</si>
  <si>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</si>
  <si>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</si>
  <si>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</si>
  <si>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</si>
  <si>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</si>
  <si>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</si>
  <si>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</si>
  <si>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</si>
  <si>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</si>
  <si>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</si>
  <si>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</si>
  <si>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</si>
  <si>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</si>
  <si>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</si>
  <si>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</si>
  <si>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</si>
  <si>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</si>
  <si>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</si>
  <si>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</si>
  <si>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</si>
  <si>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</si>
  <si>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</si>
  <si>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</si>
  <si>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</si>
  <si>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</si>
  <si>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</si>
  <si>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</si>
  <si>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</si>
  <si>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</si>
  <si>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</si>
  <si>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</si>
  <si>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</si>
  <si>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</si>
  <si>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</si>
  <si>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</si>
  <si>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</si>
  <si>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</si>
  <si>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</si>
  <si>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</si>
  <si>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</si>
  <si>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</si>
  <si>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</si>
  <si>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</si>
  <si>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</si>
  <si>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</si>
  <si>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</si>
  <si>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</si>
  <si>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</si>
  <si>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</si>
  <si>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</si>
  <si>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</si>
  <si>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</si>
  <si>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</si>
  <si>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</si>
  <si>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</si>
  <si>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</si>
  <si>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</si>
  <si>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</si>
  <si>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</si>
  <si>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</si>
  <si>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</si>
  <si>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</si>
  <si>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</si>
  <si>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</si>
  <si>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</si>
  <si>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</si>
  <si>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</si>
  <si>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</si>
  <si>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</si>
  <si>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</si>
  <si>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</si>
  <si>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</si>
  <si>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</si>
  <si>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</si>
  <si>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</si>
  <si>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</si>
  <si>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</si>
  <si>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</si>
  <si>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</si>
  <si>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</si>
  <si>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</si>
  <si>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</si>
  <si>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</si>
  <si>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</si>
  <si>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</si>
  <si>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</si>
  <si>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</si>
  <si>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</si>
  <si>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</si>
  <si>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</si>
  <si>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</si>
  <si>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</si>
  <si>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</si>
  <si>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</si>
  <si>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</si>
  <si>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</si>
  <si>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</si>
  <si>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</si>
  <si>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</si>
  <si>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</si>
  <si>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</si>
  <si>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</si>
  <si>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</si>
  <si>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</si>
  <si>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</si>
  <si>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</si>
  <si>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</si>
  <si>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</si>
  <si>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</si>
  <si>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</si>
  <si>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</si>
  <si>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</si>
  <si>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</si>
  <si>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</si>
  <si>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</si>
  <si>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</si>
  <si>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</si>
  <si>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</si>
  <si>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</si>
  <si>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</si>
  <si>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</si>
  <si>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</si>
  <si>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</si>
  <si>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</si>
  <si>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</si>
  <si>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</si>
  <si>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</si>
  <si>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</si>
  <si>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</si>
  <si>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</si>
  <si>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</si>
  <si>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</si>
  <si>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</si>
  <si>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</si>
  <si>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</si>
  <si>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</si>
  <si>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</si>
  <si>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</si>
  <si>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</si>
  <si>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</si>
  <si>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</si>
  <si>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</si>
  <si>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</si>
  <si>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</si>
  <si>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</si>
  <si>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</si>
  <si>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</si>
  <si>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</si>
  <si>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</si>
  <si>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</si>
  <si>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</si>
  <si>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</si>
  <si>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</si>
  <si>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</si>
  <si>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</si>
  <si>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</si>
  <si>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</si>
  <si>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</si>
  <si>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</si>
  <si>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</si>
  <si>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</si>
  <si>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</si>
  <si>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</si>
  <si>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</si>
  <si>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</si>
  <si>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</si>
  <si>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</si>
  <si>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</si>
  <si>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</si>
  <si>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</si>
  <si>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</si>
  <si>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</si>
  <si>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</si>
  <si>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</si>
  <si>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</si>
  <si>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</si>
  <si>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</si>
  <si>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</si>
  <si>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</si>
  <si>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</si>
  <si>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</si>
  <si>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</si>
  <si>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</si>
  <si>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</si>
  <si>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</si>
  <si>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</si>
  <si>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</si>
  <si>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</si>
  <si>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</si>
  <si>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</si>
  <si>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</si>
  <si>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</si>
  <si>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</si>
  <si>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</si>
  <si>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</si>
  <si>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</si>
  <si>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</si>
  <si>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</si>
  <si>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</si>
  <si>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</si>
  <si>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</si>
  <si>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</si>
  <si>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</si>
  <si>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</si>
  <si>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</si>
  <si>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</si>
  <si>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</si>
  <si>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</si>
  <si>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</si>
  <si>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</si>
  <si>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</si>
  <si>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</si>
  <si>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</si>
  <si>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</si>
  <si>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</si>
  <si>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</si>
  <si>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</si>
  <si>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</si>
  <si>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</si>
  <si>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</si>
  <si>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</si>
  <si>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</si>
  <si>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</si>
  <si>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</si>
  <si>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</si>
  <si>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</si>
  <si>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</si>
  <si>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</si>
  <si>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</si>
  <si>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</si>
  <si>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</si>
  <si>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</si>
  <si>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</si>
  <si>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</si>
  <si>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</si>
  <si>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</si>
  <si>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</si>
  <si>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</si>
  <si>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</si>
  <si>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</si>
  <si>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</si>
  <si>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</si>
  <si>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</si>
  <si>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</si>
  <si>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</si>
  <si>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</si>
  <si>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</si>
  <si>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</si>
  <si>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</si>
  <si>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</si>
  <si>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</si>
  <si>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</si>
  <si>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</si>
  <si>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</si>
  <si>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</si>
  <si>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</si>
  <si>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</si>
  <si>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</si>
  <si>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</si>
  <si>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</si>
  <si>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</si>
  <si>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</si>
  <si>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</si>
  <si>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</si>
  <si>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</si>
  <si>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</si>
  <si>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</si>
  <si>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</si>
  <si>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</si>
  <si>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</si>
  <si>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</si>
  <si>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</si>
  <si>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</si>
  <si>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</si>
  <si>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</si>
  <si>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</si>
  <si>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</si>
  <si>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</si>
  <si>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</si>
  <si>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</si>
  <si>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</si>
  <si>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</si>
  <si>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</si>
  <si>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</si>
  <si>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</si>
  <si>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</si>
  <si>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</si>
  <si>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</si>
  <si>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</si>
  <si>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</si>
  <si>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</si>
  <si>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</si>
  <si>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</si>
  <si>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</si>
  <si>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</si>
  <si>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</si>
  <si>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</si>
  <si>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</si>
  <si>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</si>
  <si>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</si>
  <si>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</si>
  <si>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</si>
  <si>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</si>
  <si>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</si>
  <si>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</si>
  <si>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</si>
  <si>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</si>
  <si>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</si>
  <si>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</si>
  <si>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</si>
  <si>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</si>
  <si>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</si>
  <si>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</si>
  <si>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</si>
  <si>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</si>
  <si>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</si>
  <si>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</si>
  <si>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</si>
  <si>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</si>
  <si>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</si>
  <si>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</si>
  <si>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</si>
  <si>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</si>
  <si>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</si>
  <si>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</si>
  <si>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</si>
  <si>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</si>
  <si>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</si>
  <si>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</si>
  <si>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</si>
  <si>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</si>
  <si>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</si>
  <si>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</si>
  <si>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</si>
  <si>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</si>
  <si>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</si>
  <si>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</si>
  <si>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</si>
  <si>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</si>
  <si>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</si>
  <si>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</si>
  <si>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</si>
  <si>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</si>
  <si>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</si>
  <si>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</si>
  <si>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</si>
  <si>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</si>
  <si>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</si>
  <si>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</si>
  <si>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</si>
  <si>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</si>
  <si>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</si>
  <si>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</si>
  <si>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</si>
  <si>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</si>
  <si>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</si>
  <si>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</si>
  <si>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</si>
  <si>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</si>
  <si>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</si>
  <si>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</si>
  <si>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</si>
  <si>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</si>
  <si>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</si>
  <si>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</si>
  <si>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</si>
  <si>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</si>
  <si>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</si>
  <si>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</si>
  <si>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</si>
  <si>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</si>
  <si>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</si>
  <si>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</si>
  <si>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</si>
  <si>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</si>
  <si>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</si>
  <si>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</si>
  <si>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</si>
  <si>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</si>
  <si>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</si>
  <si>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</si>
  <si>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</si>
  <si>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</si>
  <si>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</si>
  <si>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</si>
  <si>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</si>
  <si>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</si>
  <si>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</si>
  <si>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</si>
  <si>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</si>
  <si>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</si>
  <si>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</si>
  <si>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</si>
  <si>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</si>
  <si>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</si>
  <si>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</si>
  <si>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</si>
  <si>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</si>
  <si>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</si>
  <si>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</si>
  <si>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</si>
  <si>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</si>
  <si>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</si>
  <si>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</si>
  <si>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</si>
  <si>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</si>
  <si>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</si>
  <si>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</si>
  <si>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</si>
  <si>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</si>
  <si>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</si>
  <si>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</si>
  <si>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</si>
  <si>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</si>
  <si>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</si>
  <si>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</si>
  <si>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</si>
  <si>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</si>
  <si>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</si>
  <si>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</si>
  <si>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</si>
  <si>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</si>
  <si>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</si>
  <si>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</si>
  <si>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</si>
  <si>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</si>
  <si>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</si>
  <si>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</si>
  <si>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</si>
  <si>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</si>
  <si>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</si>
  <si>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</si>
  <si>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</si>
  <si>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</si>
  <si>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</si>
  <si>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</si>
  <si>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</si>
  <si>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</si>
  <si>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</si>
  <si>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</si>
  <si>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</si>
  <si>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</si>
  <si>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</si>
  <si>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</si>
  <si>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</si>
  <si>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</si>
  <si>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</si>
  <si>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</si>
  <si>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</si>
  <si>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</si>
  <si>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</si>
  <si>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</si>
  <si>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</si>
  <si>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</si>
  <si>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</si>
  <si>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</si>
  <si>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</si>
  <si>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</si>
  <si>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</si>
  <si>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</si>
  <si>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</si>
  <si>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</si>
  <si>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</si>
  <si>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</si>
  <si>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</si>
  <si>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</si>
  <si>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</si>
  <si>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</si>
  <si>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</si>
  <si>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</si>
  <si>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</si>
  <si>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</si>
  <si>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</si>
  <si>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</si>
  <si>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</si>
  <si>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</si>
  <si>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</si>
  <si>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</si>
  <si>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</si>
  <si>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</si>
  <si>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</si>
  <si>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</si>
  <si>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</si>
  <si>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</si>
  <si>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</si>
  <si>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</si>
  <si>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</si>
  <si>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</si>
  <si>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</si>
  <si>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</si>
  <si>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</si>
  <si>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</si>
  <si>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</si>
  <si>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</si>
  <si>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</si>
  <si>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</si>
  <si>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</si>
  <si>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</si>
  <si>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</si>
  <si>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</si>
  <si>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</si>
  <si>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</si>
  <si>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</si>
  <si>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</si>
  <si>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</si>
  <si>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</si>
  <si>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</si>
  <si>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</si>
  <si>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</si>
  <si>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</si>
  <si>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</si>
  <si>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</si>
  <si>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</si>
  <si>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</si>
  <si>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</si>
  <si>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</si>
  <si>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</si>
  <si>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</si>
  <si>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</si>
  <si>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</si>
  <si>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</si>
  <si>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</si>
  <si>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</si>
  <si>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</si>
  <si>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</si>
  <si>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</si>
  <si>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</si>
  <si>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</si>
  <si>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</si>
  <si>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</si>
  <si>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</si>
  <si>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</si>
  <si>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</si>
  <si>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</si>
  <si>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</si>
  <si>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</si>
  <si>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</si>
  <si>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</si>
  <si>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</si>
  <si>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</si>
  <si>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</si>
  <si>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</si>
  <si>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</si>
  <si>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</si>
  <si>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</si>
  <si>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</si>
  <si>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</si>
  <si>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</si>
  <si>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</si>
  <si>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</si>
  <si>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</si>
  <si>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</si>
  <si>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</si>
  <si>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</si>
  <si>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</si>
  <si>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</si>
  <si>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</si>
  <si>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</si>
  <si>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</si>
  <si>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</si>
  <si>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</si>
  <si>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</si>
  <si>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</si>
  <si>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</si>
  <si>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</si>
  <si>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</si>
  <si>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</si>
  <si>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</si>
  <si>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</si>
  <si>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</si>
  <si>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</si>
  <si>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</si>
  <si>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</si>
  <si>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</si>
  <si>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</si>
  <si>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</si>
  <si>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</si>
  <si>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</si>
  <si>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</si>
  <si>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</si>
  <si>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</si>
  <si>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</si>
  <si>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</si>
  <si>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</si>
  <si>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</si>
  <si>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</si>
  <si>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</si>
  <si>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</si>
  <si>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</si>
  <si>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</si>
  <si>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</si>
  <si>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</si>
  <si>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</si>
  <si>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</si>
  <si>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</si>
  <si>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</si>
  <si>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</si>
  <si>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</si>
  <si>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</si>
  <si>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</si>
  <si>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</si>
  <si>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</si>
  <si>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</si>
  <si>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</si>
  <si>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</si>
  <si>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</si>
  <si>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</si>
  <si>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</si>
  <si>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</si>
  <si>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</si>
  <si>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</si>
  <si>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</si>
  <si>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</si>
  <si>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</si>
  <si>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</si>
  <si>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</si>
  <si>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</si>
  <si>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</si>
  <si>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</si>
  <si>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</si>
  <si>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</si>
  <si>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</si>
  <si>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</si>
  <si>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</si>
  <si>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</si>
  <si>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</si>
  <si>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</si>
  <si>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</si>
  <si>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</si>
  <si>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</si>
  <si>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</si>
  <si>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</si>
  <si>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</si>
  <si>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</si>
  <si>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</si>
  <si>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</si>
  <si>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</si>
  <si>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</si>
  <si>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</si>
  <si>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</si>
  <si>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</si>
  <si>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</si>
  <si>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</si>
  <si>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</si>
  <si>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</si>
  <si>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</si>
  <si>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</si>
  <si>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</si>
  <si>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</si>
  <si>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</si>
  <si>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</si>
  <si>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</si>
  <si>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</si>
  <si>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</si>
  <si>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</si>
  <si>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</si>
  <si>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</si>
  <si>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</si>
  <si>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</si>
  <si>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</si>
  <si>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</si>
  <si>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</si>
  <si>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</si>
  <si>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</si>
  <si>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</si>
  <si>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</si>
  <si>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</si>
  <si>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</si>
  <si>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</si>
  <si>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</si>
  <si>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</si>
  <si>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</si>
  <si>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</si>
  <si>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</si>
  <si>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</si>
  <si>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</si>
  <si>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</si>
  <si>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</si>
  <si>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</si>
  <si>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</si>
  <si>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</si>
  <si>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</si>
  <si>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</si>
  <si>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</si>
  <si>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</si>
  <si>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</si>
  <si>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</si>
  <si>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</si>
  <si>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</si>
  <si>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</si>
  <si>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</si>
  <si>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</si>
  <si>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</si>
  <si>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</si>
  <si>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</si>
  <si>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</si>
  <si>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</si>
  <si>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</si>
  <si>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</si>
  <si>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</si>
  <si>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</si>
  <si>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</si>
  <si>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</si>
  <si>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</si>
  <si>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</si>
  <si>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</si>
  <si>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</si>
  <si>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</si>
  <si>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</si>
  <si>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</si>
  <si>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</si>
  <si>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</si>
  <si>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</si>
  <si>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</si>
  <si>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</si>
  <si>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</si>
  <si>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</si>
  <si>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</si>
  <si>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</si>
  <si>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</si>
  <si>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</si>
  <si>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</si>
  <si>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</si>
  <si>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</si>
  <si>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</si>
  <si>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</si>
  <si>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</si>
  <si>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</si>
  <si>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</si>
  <si>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</si>
  <si>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</si>
  <si>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</si>
  <si>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</si>
  <si>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</si>
  <si>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</si>
  <si>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</si>
  <si>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</si>
  <si>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</si>
  <si>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</si>
  <si>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</si>
  <si>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</si>
  <si>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</si>
  <si>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</si>
  <si>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</si>
  <si>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</si>
  <si>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</si>
  <si>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</si>
  <si>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</si>
  <si>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</si>
  <si>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</si>
  <si>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</si>
  <si>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</si>
  <si>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</si>
  <si>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</si>
  <si>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</si>
  <si>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</si>
  <si>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</si>
  <si>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</si>
  <si>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</si>
  <si>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</si>
  <si>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</si>
  <si>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</si>
  <si>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</si>
  <si>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</si>
  <si>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</si>
  <si>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</si>
  <si>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</si>
  <si>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</si>
  <si>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</si>
  <si>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</si>
  <si>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</si>
  <si>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</si>
  <si>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</si>
  <si>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</si>
  <si>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</si>
  <si>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</si>
  <si>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</si>
  <si>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</si>
  <si>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</si>
  <si>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</si>
  <si>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</si>
  <si>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</si>
  <si>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</si>
  <si>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</si>
  <si>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</si>
  <si>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</si>
  <si>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</si>
  <si>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</si>
  <si>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</si>
  <si>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</si>
  <si>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</si>
  <si>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</si>
  <si>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</si>
  <si>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</si>
  <si>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</si>
  <si>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</si>
  <si>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</si>
  <si>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</si>
  <si>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</si>
  <si>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</si>
  <si>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</si>
  <si>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</si>
  <si>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</si>
  <si>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</si>
  <si>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</si>
  <si>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</si>
  <si>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</si>
  <si>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</si>
  <si>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</si>
  <si>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</si>
  <si>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</si>
  <si>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</si>
  <si>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</si>
  <si>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</si>
  <si>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</si>
  <si>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</si>
  <si>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</si>
  <si>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</si>
  <si>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</si>
  <si>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</si>
  <si>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</si>
  <si>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</si>
  <si>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</si>
  <si>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</si>
  <si>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</si>
  <si>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</si>
  <si>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</si>
  <si>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</si>
  <si>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</si>
  <si>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</si>
  <si>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</si>
  <si>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</si>
  <si>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</si>
  <si>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</si>
  <si>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</si>
  <si>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</si>
  <si>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</si>
  <si>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</si>
  <si>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</si>
  <si>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</si>
  <si>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</si>
  <si>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</si>
  <si>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</si>
  <si>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</si>
  <si>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</si>
  <si>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</si>
  <si>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</si>
  <si>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</si>
  <si>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</si>
  <si>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</si>
  <si>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</si>
  <si>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</si>
  <si>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</si>
  <si>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</si>
  <si>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</si>
  <si>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</si>
  <si>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</si>
  <si>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</si>
  <si>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</si>
  <si>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</si>
  <si>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</si>
  <si>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</si>
  <si>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</si>
  <si>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</si>
  <si>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</si>
  <si>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</si>
  <si>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</si>
  <si>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</si>
  <si>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</si>
  <si>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</si>
  <si>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</si>
  <si>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</si>
  <si>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</si>
  <si>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</si>
  <si>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</si>
  <si>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</si>
  <si>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</si>
  <si>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</si>
  <si>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</si>
  <si>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</si>
  <si>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</si>
  <si>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</si>
  <si>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</si>
  <si>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</si>
  <si>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</si>
  <si>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</si>
  <si>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</si>
  <si>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</si>
  <si>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</si>
  <si>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</si>
  <si>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</si>
  <si>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</si>
  <si>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</si>
  <si>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</si>
  <si>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</si>
  <si>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</si>
  <si>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</si>
  <si>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</si>
  <si>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</si>
  <si>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</si>
  <si>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</si>
  <si>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</si>
  <si>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</si>
  <si>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</si>
  <si>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</si>
  <si>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</si>
  <si>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</si>
  <si>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</si>
  <si>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</si>
  <si>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</si>
  <si>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</si>
  <si>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</si>
  <si>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</si>
  <si>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</si>
  <si>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</si>
  <si>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</si>
  <si>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</si>
  <si>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</si>
  <si>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</si>
  <si>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</si>
  <si>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</si>
  <si>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</si>
  <si>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</si>
  <si>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</si>
  <si>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</si>
  <si>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</si>
  <si>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</si>
  <si>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</si>
  <si>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</si>
  <si>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</si>
  <si>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</si>
  <si>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</si>
  <si>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</si>
  <si>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</si>
  <si>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</si>
  <si>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</si>
  <si>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</si>
  <si>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</si>
  <si>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</si>
  <si>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</si>
  <si>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</si>
  <si>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</si>
  <si>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</si>
  <si>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</si>
  <si>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</si>
  <si>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</si>
  <si>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</si>
  <si>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</si>
  <si>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</si>
  <si>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</si>
  <si>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</si>
  <si>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</si>
  <si>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</si>
  <si>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</si>
  <si>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</si>
  <si>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</si>
  <si>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</si>
  <si>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</si>
  <si>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</si>
  <si>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</si>
  <si>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</si>
  <si>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</si>
  <si>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</si>
  <si>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</si>
  <si>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</si>
  <si>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</si>
  <si>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</si>
  <si>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</si>
  <si>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</si>
  <si>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</si>
  <si>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</si>
  <si>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</si>
  <si>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</si>
  <si>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</si>
  <si>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</si>
  <si>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</si>
  <si>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</si>
  <si>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</si>
  <si>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</si>
  <si>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</si>
  <si>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</si>
  <si>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</si>
  <si>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</si>
  <si>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</si>
  <si>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</si>
  <si>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</si>
  <si>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</si>
  <si>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</si>
  <si>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</si>
  <si>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</si>
  <si>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</si>
  <si>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</si>
  <si>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</si>
  <si>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</si>
  <si>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</si>
  <si>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</si>
  <si>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</si>
  <si>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</si>
  <si>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</si>
  <si>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</si>
  <si>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</si>
  <si>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</si>
  <si>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</si>
  <si>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</si>
  <si>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</si>
  <si>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</si>
  <si>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</si>
  <si>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</si>
  <si>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</si>
  <si>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</si>
  <si>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</si>
  <si>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</si>
  <si>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</si>
  <si>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</si>
  <si>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</si>
  <si>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</si>
  <si>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</si>
  <si>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</si>
  <si>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</si>
  <si>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</si>
  <si>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</si>
  <si>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</si>
  <si>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</si>
  <si>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</si>
  <si>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</si>
  <si>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</si>
  <si>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</si>
  <si>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</si>
  <si>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</si>
  <si>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</si>
  <si>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</si>
  <si>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</si>
  <si>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</si>
  <si>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</si>
  <si>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</si>
  <si>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</si>
  <si>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</si>
  <si>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</si>
  <si>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</si>
  <si>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</si>
  <si>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</si>
  <si>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</si>
  <si>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</si>
  <si>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</si>
  <si>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</si>
  <si>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</si>
  <si>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</si>
  <si>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</si>
  <si>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</si>
  <si>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</si>
  <si>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</si>
  <si>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</si>
  <si>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</si>
  <si>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</si>
  <si>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</si>
  <si>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</si>
  <si>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</si>
  <si>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</si>
  <si>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</si>
  <si>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</si>
  <si>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</si>
  <si>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</si>
  <si>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</si>
  <si>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</si>
  <si>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</si>
  <si>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</si>
  <si>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</si>
  <si>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</si>
  <si>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</si>
  <si>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</si>
  <si>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</si>
  <si>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</si>
  <si>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</si>
  <si>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</si>
  <si>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</si>
  <si>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</si>
  <si>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</si>
  <si>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</si>
  <si>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</si>
  <si>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</si>
  <si>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</si>
  <si>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</si>
  <si>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</si>
  <si>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</si>
  <si>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</si>
  <si>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</si>
  <si>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</si>
  <si>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</si>
  <si>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</si>
  <si>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</si>
  <si>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</si>
  <si>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</si>
  <si>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</si>
  <si>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</si>
  <si>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</si>
  <si>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</si>
  <si>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</si>
  <si>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</si>
  <si>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</si>
  <si>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</si>
  <si>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</si>
  <si>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</si>
  <si>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</si>
  <si>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</si>
  <si>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</si>
  <si>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</si>
  <si>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</si>
  <si>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</si>
  <si>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</si>
  <si>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</si>
  <si>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</si>
  <si>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</si>
  <si>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</si>
  <si>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</si>
  <si>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</si>
  <si>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</si>
  <si>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</si>
  <si>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</si>
  <si>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</si>
  <si>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</si>
  <si>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</si>
  <si>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</si>
  <si>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</si>
  <si>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</si>
  <si>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</si>
  <si>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</si>
  <si>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</si>
  <si>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</si>
  <si>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</si>
  <si>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</si>
  <si>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</si>
  <si>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</si>
  <si>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</si>
  <si>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</si>
  <si>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</si>
  <si>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</si>
  <si>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</si>
  <si>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</si>
  <si>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</si>
  <si>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</si>
  <si>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</si>
  <si>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</si>
  <si>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</si>
  <si>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</si>
  <si>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</si>
  <si>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</si>
  <si>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</si>
  <si>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</si>
  <si>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</si>
  <si>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</si>
  <si>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</si>
  <si>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</si>
  <si>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</si>
  <si>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</si>
  <si>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</si>
  <si>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</si>
  <si>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</si>
  <si>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</si>
  <si>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</si>
  <si>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</si>
  <si>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</si>
  <si>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</si>
  <si>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</si>
  <si>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</si>
  <si>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</si>
  <si>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</si>
  <si>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</si>
  <si>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</si>
  <si>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</si>
  <si>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</si>
  <si>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</si>
  <si>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</si>
  <si>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</si>
  <si>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</si>
  <si>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</si>
  <si>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</si>
  <si>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</si>
  <si>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</si>
  <si>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</si>
  <si>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</si>
  <si>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</si>
  <si>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</si>
  <si>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</si>
  <si>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</si>
  <si>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</si>
  <si>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</si>
  <si>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</si>
  <si>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</si>
  <si>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</si>
  <si>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</si>
  <si>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</si>
  <si>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</si>
  <si>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</si>
  <si>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</si>
  <si>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</si>
  <si>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</si>
  <si>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</si>
  <si>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</si>
  <si>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</si>
  <si>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</si>
  <si>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</si>
  <si>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</si>
  <si>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</si>
  <si>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</si>
  <si>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</si>
  <si>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</si>
  <si>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</si>
  <si>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</si>
  <si>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</si>
  <si>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</si>
  <si>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</si>
  <si>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</si>
  <si>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</si>
  <si>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</si>
  <si>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</si>
  <si>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</si>
  <si>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</si>
  <si>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</si>
  <si>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</si>
  <si>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</si>
  <si>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</si>
  <si>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</si>
  <si>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</si>
  <si>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</si>
  <si>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</si>
  <si>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</si>
  <si>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</si>
  <si>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</si>
  <si>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</si>
  <si>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</si>
  <si>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</si>
  <si>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</si>
  <si>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</si>
  <si>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</si>
  <si>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</si>
  <si>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</si>
  <si>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</si>
  <si>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</si>
  <si>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</si>
  <si>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</si>
  <si>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</si>
  <si>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</si>
  <si>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</si>
  <si>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</si>
  <si>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</si>
  <si>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</si>
  <si>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</si>
  <si>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</si>
  <si>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</si>
  <si>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</si>
  <si>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</si>
  <si>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</si>
  <si>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</si>
  <si>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</si>
  <si>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</si>
  <si>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</si>
  <si>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</si>
  <si>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</si>
  <si>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</si>
  <si>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</si>
  <si>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</si>
  <si>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</si>
  <si>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</si>
  <si>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</si>
  <si>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</si>
  <si>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</si>
  <si>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</si>
  <si>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</si>
  <si>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</si>
  <si>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</si>
  <si>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</si>
  <si>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</si>
  <si>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</si>
  <si>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</si>
  <si>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</si>
  <si>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</si>
  <si>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</si>
  <si>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</si>
  <si>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</si>
  <si>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</si>
  <si>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</si>
  <si>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</si>
  <si>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</si>
  <si>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</si>
  <si>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</si>
  <si>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</si>
  <si>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</si>
  <si>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</si>
  <si>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</si>
  <si>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</si>
  <si>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</si>
  <si>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</si>
  <si>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</si>
  <si>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</si>
  <si>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</si>
  <si>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</si>
  <si>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</si>
  <si>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</si>
  <si>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</si>
  <si>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</si>
  <si>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</si>
  <si>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</si>
  <si>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</si>
  <si>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</si>
  <si>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</si>
  <si>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</si>
  <si>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</si>
  <si>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</si>
  <si>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</si>
  <si>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</si>
  <si>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</si>
  <si>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</si>
  <si>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</si>
  <si>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</si>
  <si>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</si>
  <si>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</si>
  <si>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</si>
  <si>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</si>
  <si>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</si>
  <si>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</si>
  <si>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</si>
  <si>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</si>
  <si>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</si>
  <si>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</si>
  <si>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</si>
  <si>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</si>
  <si>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</si>
  <si>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</si>
  <si>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</si>
  <si>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</si>
  <si>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</si>
  <si>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</si>
  <si>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</si>
  <si>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</si>
  <si>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</si>
  <si>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</si>
  <si>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</si>
  <si>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</si>
  <si>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</si>
  <si>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</si>
  <si>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</si>
  <si>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</si>
  <si>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</si>
  <si>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</si>
  <si>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</si>
  <si>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</si>
  <si>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</si>
  <si>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</si>
  <si>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</si>
  <si>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</si>
  <si>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</si>
  <si>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</si>
  <si>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</si>
  <si>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</si>
  <si>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</si>
  <si>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</si>
  <si>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</si>
  <si>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</si>
  <si>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</si>
  <si>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</si>
  <si>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</si>
  <si>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</si>
  <si>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</si>
  <si>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</si>
  <si>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</si>
  <si>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</si>
  <si>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</si>
  <si>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</si>
  <si>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</si>
  <si>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</si>
  <si>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</si>
  <si>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</si>
  <si>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</si>
  <si>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</si>
  <si>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</si>
  <si>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</si>
  <si>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</si>
  <si>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</si>
  <si>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</si>
  <si>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</si>
  <si>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</si>
  <si>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</si>
  <si>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</si>
  <si>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</si>
  <si>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</si>
  <si>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</si>
  <si>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</si>
  <si>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</si>
  <si>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</si>
  <si>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</si>
  <si>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</si>
  <si>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</si>
  <si>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</si>
  <si>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</si>
  <si>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</si>
  <si>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</si>
  <si>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</si>
  <si>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</si>
  <si>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</si>
  <si>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</si>
  <si>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</si>
  <si>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</si>
  <si>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</si>
  <si>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</si>
  <si>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</si>
  <si>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</si>
  <si>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</si>
  <si>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</si>
  <si>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</si>
  <si>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</si>
  <si>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</si>
  <si>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</si>
  <si>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</si>
  <si>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</si>
  <si>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</si>
  <si>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</si>
  <si>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</si>
  <si>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</si>
  <si>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</si>
  <si>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</si>
  <si>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</si>
  <si>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</si>
  <si>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</si>
  <si>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</si>
  <si>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</si>
  <si>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</si>
  <si>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</si>
  <si>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</si>
  <si>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</si>
  <si>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</si>
  <si>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</si>
  <si>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</si>
  <si>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</si>
  <si>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</si>
  <si>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</si>
  <si>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</si>
  <si>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</si>
  <si>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</si>
  <si>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</si>
  <si>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</si>
  <si>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</si>
  <si>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</si>
  <si>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</si>
  <si>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</si>
  <si>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</si>
  <si>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</si>
  <si>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</si>
  <si>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</si>
  <si>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</si>
  <si>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</si>
  <si>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</si>
  <si>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</si>
  <si>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</si>
  <si>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</si>
  <si>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</si>
  <si>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</si>
  <si>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</si>
  <si>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</si>
  <si>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</si>
  <si>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</si>
  <si>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</si>
  <si>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</si>
  <si>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</si>
  <si>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</si>
  <si>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</si>
  <si>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</si>
  <si>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</si>
  <si>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</si>
  <si>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</si>
  <si>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</si>
  <si>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</si>
  <si>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</si>
  <si>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</si>
  <si>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</si>
  <si>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</si>
  <si>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</si>
  <si>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</si>
  <si>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</si>
  <si>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</si>
  <si>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</si>
  <si>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</si>
  <si>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</si>
  <si>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</si>
  <si>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</si>
  <si>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</si>
  <si>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</si>
  <si>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</si>
  <si>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</si>
  <si>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</si>
  <si>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</si>
  <si>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</si>
  <si>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</si>
  <si>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</si>
  <si>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</si>
  <si>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</si>
  <si>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</si>
  <si>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</si>
  <si>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</si>
  <si>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</si>
  <si>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</si>
  <si>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</si>
  <si>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</si>
  <si>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</si>
  <si>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</si>
  <si>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</si>
  <si>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</si>
  <si>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</si>
  <si>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</si>
  <si>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</si>
  <si>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</si>
  <si>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</si>
  <si>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</si>
  <si>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</si>
  <si>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</si>
  <si>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</si>
  <si>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</si>
  <si>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</si>
  <si>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</si>
  <si>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</si>
  <si>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</si>
  <si>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</si>
  <si>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</si>
  <si>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</si>
  <si>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</si>
  <si>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</si>
  <si>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</si>
  <si>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</si>
  <si>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</si>
  <si>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</si>
  <si>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</si>
  <si>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</si>
  <si>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</si>
  <si>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</si>
  <si>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</si>
  <si>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</si>
  <si>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</si>
  <si>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</si>
  <si>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</si>
  <si>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</si>
  <si>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</si>
  <si>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</si>
  <si>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</si>
  <si>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</si>
  <si>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</si>
  <si>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</si>
  <si>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</si>
  <si>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</si>
  <si>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</si>
  <si>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</si>
  <si>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</si>
  <si>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</si>
  <si>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</si>
  <si>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</si>
  <si>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</si>
  <si>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</si>
  <si>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</si>
  <si>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</si>
  <si>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</si>
  <si>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</si>
  <si>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</si>
  <si>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</si>
  <si>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</si>
  <si>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</si>
  <si>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</si>
  <si>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</si>
  <si>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</si>
  <si>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</si>
  <si>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</si>
  <si>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</si>
  <si>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</si>
  <si>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</si>
  <si>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</si>
  <si>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</si>
  <si>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</si>
  <si>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</si>
  <si>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</si>
  <si>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</si>
  <si>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</si>
  <si>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</si>
  <si>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</si>
  <si>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</si>
  <si>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</si>
  <si>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</si>
  <si>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</si>
  <si>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</si>
  <si>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</si>
  <si>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</si>
  <si>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</si>
  <si>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</si>
  <si>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</si>
  <si>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</si>
  <si>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</si>
  <si>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</si>
  <si>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</si>
  <si>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</si>
  <si>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</si>
  <si>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</si>
  <si>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</si>
  <si>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</si>
  <si>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</si>
  <si>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</si>
  <si>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</si>
  <si>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</si>
  <si>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</si>
  <si>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</si>
  <si>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</si>
  <si>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</si>
  <si>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</si>
  <si>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</si>
  <si>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</si>
  <si>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</si>
  <si>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</si>
  <si>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</si>
  <si>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</si>
  <si>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</si>
  <si>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</si>
  <si>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</si>
  <si>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</si>
  <si>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</si>
  <si>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</si>
  <si>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</si>
  <si>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</si>
  <si>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</si>
  <si>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</si>
  <si>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</si>
  <si>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</si>
  <si>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</si>
  <si>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</si>
  <si>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</si>
  <si>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</si>
  <si>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</si>
  <si>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</si>
  <si>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</si>
  <si>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</si>
  <si>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</si>
  <si>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</si>
  <si>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</si>
  <si>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</si>
  <si>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</si>
  <si>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</si>
  <si>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</si>
  <si>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</si>
  <si>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</si>
  <si>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</si>
  <si>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</si>
  <si>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</si>
  <si>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</si>
  <si>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</si>
  <si>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</si>
  <si>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</si>
  <si>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</si>
  <si>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</si>
  <si>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</si>
  <si>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</si>
  <si>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</si>
  <si>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</si>
  <si>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</si>
  <si>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</si>
  <si>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</si>
  <si>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</si>
  <si>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</si>
  <si>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</si>
  <si>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</si>
  <si>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</si>
  <si>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</si>
  <si>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</si>
  <si>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</si>
  <si>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</si>
  <si>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</si>
  <si>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</si>
  <si>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</si>
  <si>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</si>
  <si>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</si>
  <si>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</si>
  <si>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</si>
  <si>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</si>
  <si>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</si>
  <si>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</si>
  <si>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</si>
  <si>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</si>
  <si>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</si>
  <si>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</si>
  <si>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</si>
  <si>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</si>
  <si>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</si>
  <si>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</si>
  <si>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</si>
  <si>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</si>
  <si>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</si>
  <si>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</si>
  <si>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</si>
  <si>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</si>
  <si>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</si>
  <si>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</si>
  <si>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</si>
  <si>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</si>
  <si>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</si>
  <si>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</si>
  <si>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</si>
  <si>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</si>
  <si>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</si>
  <si>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</si>
  <si>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</si>
  <si>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</si>
  <si>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</si>
  <si>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</si>
  <si>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</si>
  <si>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</si>
  <si>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</si>
  <si>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</si>
  <si>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</si>
  <si>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</si>
  <si>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</si>
  <si>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</si>
  <si>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</si>
  <si>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</si>
  <si>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</si>
  <si>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</si>
  <si>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</si>
  <si>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</si>
  <si>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</si>
  <si>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</si>
  <si>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</si>
  <si>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</si>
  <si>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</si>
  <si>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</si>
  <si>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</si>
  <si>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</si>
  <si>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</si>
  <si>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</si>
  <si>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</si>
  <si>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</si>
  <si>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</si>
  <si>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</si>
  <si>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</si>
  <si>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</si>
  <si>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</si>
  <si>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</si>
  <si>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</si>
  <si>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</si>
  <si>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</si>
  <si>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</si>
  <si>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</si>
  <si>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</si>
  <si>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</si>
  <si>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</si>
  <si>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</si>
  <si>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</si>
  <si>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</si>
  <si>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</si>
  <si>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</si>
  <si>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</si>
  <si>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</si>
  <si>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</si>
  <si>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</si>
  <si>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</si>
  <si>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</si>
  <si>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</si>
  <si>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</si>
  <si>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</si>
  <si>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</si>
  <si>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</si>
  <si>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</si>
  <si>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</si>
  <si>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</si>
  <si>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</si>
  <si>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</si>
  <si>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</si>
  <si>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</si>
  <si>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</si>
  <si>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</si>
  <si>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</si>
  <si>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</si>
  <si>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</si>
  <si>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</si>
  <si>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</si>
  <si>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</si>
  <si>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</si>
  <si>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</si>
  <si>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</si>
  <si>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</si>
  <si>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</si>
  <si>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</si>
  <si>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</si>
  <si>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</si>
  <si>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</si>
  <si>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</si>
  <si>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</si>
  <si>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</si>
  <si>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</si>
  <si>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</si>
  <si>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</si>
  <si>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</si>
  <si>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</si>
  <si>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</si>
  <si>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</si>
  <si>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</si>
  <si>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</si>
  <si>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</si>
  <si>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</si>
  <si>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</si>
  <si>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</si>
  <si>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</si>
  <si>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</si>
  <si>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</si>
  <si>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</si>
  <si>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</si>
  <si>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</si>
  <si>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</si>
  <si>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</si>
  <si>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</si>
  <si>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</si>
  <si>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</si>
  <si>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</si>
  <si>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</si>
  <si>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</si>
  <si>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</si>
  <si>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</si>
  <si>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</si>
  <si>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</si>
  <si>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</si>
  <si>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</si>
  <si>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</si>
  <si>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</si>
  <si>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</si>
  <si>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</si>
  <si>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</si>
  <si>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</si>
  <si>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</si>
  <si>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</si>
  <si>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</si>
  <si>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</si>
  <si>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</si>
  <si>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</si>
  <si>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</si>
  <si>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</si>
  <si>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</si>
  <si>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</si>
  <si>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</si>
  <si>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</si>
  <si>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</si>
  <si>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</si>
  <si>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</si>
  <si>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</si>
  <si>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</si>
  <si>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</si>
  <si>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</si>
  <si>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</si>
  <si>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</si>
  <si>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</si>
  <si>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</si>
  <si>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</si>
  <si>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</si>
  <si>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</si>
  <si>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</si>
  <si>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</si>
  <si>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</si>
  <si>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</si>
  <si>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</si>
  <si>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</si>
  <si>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</si>
  <si>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</si>
  <si>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</si>
  <si>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</si>
  <si>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</si>
  <si>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</si>
  <si>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</si>
  <si>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</si>
  <si>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</si>
  <si>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</si>
  <si>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</si>
  <si>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</si>
  <si>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</si>
  <si>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</si>
  <si>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</si>
  <si>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</si>
  <si>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</si>
  <si>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</si>
  <si>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</si>
  <si>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</si>
  <si>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</si>
  <si>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</si>
  <si>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</si>
  <si>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</si>
  <si>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</si>
  <si>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</si>
  <si>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</si>
  <si>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</si>
  <si>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</si>
  <si>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</si>
  <si>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</si>
  <si>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</si>
  <si>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</si>
  <si>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</si>
  <si>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</si>
  <si>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</si>
  <si>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</si>
  <si>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</si>
  <si>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</si>
  <si>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</si>
  <si>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</si>
  <si>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</si>
  <si>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</si>
  <si>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</si>
  <si>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</si>
  <si>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</si>
  <si>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</si>
  <si>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</si>
  <si>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</si>
  <si>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</si>
  <si>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</si>
  <si>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</si>
  <si>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</si>
  <si>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</si>
  <si>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</si>
  <si>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</si>
  <si>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</si>
  <si>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</si>
  <si>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</si>
  <si>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</si>
  <si>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</si>
  <si>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</si>
  <si>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</si>
  <si>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</si>
  <si>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</si>
  <si>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</si>
  <si>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</si>
  <si>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</si>
  <si>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</si>
  <si>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</si>
  <si>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</si>
  <si>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</si>
  <si>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</si>
  <si>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</si>
  <si>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</si>
  <si>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</si>
  <si>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</si>
  <si>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</si>
  <si>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</si>
  <si>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</si>
  <si>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</si>
  <si>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</si>
  <si>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</si>
  <si>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</si>
  <si>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</si>
  <si>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</si>
  <si>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</si>
  <si>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</si>
  <si>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</si>
  <si>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</si>
  <si>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</si>
  <si>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</si>
  <si>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</si>
  <si>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</si>
  <si>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</si>
  <si>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</si>
  <si>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</si>
  <si>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</si>
  <si>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</si>
  <si>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</si>
  <si>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</si>
  <si>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</si>
  <si>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</si>
  <si>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</si>
  <si>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</si>
  <si>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</si>
  <si>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</si>
  <si>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</si>
  <si>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</si>
  <si>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</si>
  <si>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</si>
  <si>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</si>
  <si>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</si>
  <si>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</si>
  <si>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</si>
  <si>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</si>
  <si>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</si>
  <si>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</si>
  <si>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</si>
  <si>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</si>
  <si>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</si>
  <si>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</si>
  <si>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</si>
  <si>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</si>
  <si>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</si>
  <si>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</si>
  <si>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</si>
  <si>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</si>
  <si>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</si>
  <si>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</si>
  <si>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</si>
  <si>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</si>
  <si>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</si>
  <si>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</si>
  <si>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</si>
  <si>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</si>
  <si>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</si>
  <si>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</si>
  <si>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</si>
  <si>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</si>
  <si>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</si>
  <si>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</si>
  <si>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</si>
  <si>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</si>
  <si>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</si>
  <si>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</si>
  <si>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</si>
  <si>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</si>
  <si>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</si>
  <si>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</si>
  <si>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</si>
  <si>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</si>
  <si>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</si>
  <si>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</si>
  <si>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</si>
  <si>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</si>
  <si>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</si>
  <si>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</si>
  <si>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</si>
  <si>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</si>
  <si>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</si>
  <si>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</si>
  <si>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</si>
  <si>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</si>
  <si>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</si>
  <si>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</si>
  <si>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</si>
  <si>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</si>
  <si>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</si>
  <si>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</si>
  <si>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</si>
  <si>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</si>
  <si>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</si>
  <si>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</si>
  <si>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</si>
  <si>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</si>
  <si>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</si>
  <si>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</si>
  <si>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</si>
  <si>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</si>
  <si>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</si>
  <si>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</si>
  <si>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</si>
  <si>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</si>
  <si>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</si>
  <si>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</si>
  <si>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</si>
  <si>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</si>
  <si>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</si>
  <si>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</si>
  <si>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</si>
  <si>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</si>
  <si>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</si>
  <si>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</si>
  <si>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</si>
  <si>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</si>
  <si>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</si>
  <si>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</si>
  <si>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</si>
  <si>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</si>
  <si>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</si>
  <si>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</si>
  <si>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</si>
  <si>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</si>
  <si>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</si>
  <si>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</si>
  <si>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</si>
  <si>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</si>
  <si>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</si>
  <si>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</si>
  <si>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</si>
  <si>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</si>
  <si>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</si>
  <si>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</si>
  <si>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</si>
  <si>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</si>
  <si>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</si>
  <si>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</si>
  <si>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</si>
  <si>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</si>
  <si>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</si>
  <si>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</si>
  <si>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</si>
  <si>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</si>
  <si>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</si>
  <si>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</si>
  <si>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</si>
  <si>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</si>
  <si>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</si>
  <si>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</si>
  <si>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</si>
  <si>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</si>
  <si>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</si>
  <si>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</si>
  <si>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</si>
  <si>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</si>
  <si>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</si>
  <si>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</si>
  <si>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</si>
  <si>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</si>
  <si>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</si>
  <si>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</si>
  <si>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</si>
  <si>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</si>
  <si>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</si>
  <si>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</si>
  <si>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</si>
  <si>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</si>
  <si>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</si>
  <si>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</si>
  <si>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</si>
  <si>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</si>
  <si>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</si>
  <si>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</si>
  <si>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</si>
  <si>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</si>
  <si>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</si>
  <si>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</si>
  <si>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</si>
  <si>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</si>
  <si>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</si>
  <si>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</si>
  <si>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</si>
  <si>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</si>
  <si>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</si>
  <si>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</si>
  <si>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</si>
  <si>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</si>
  <si>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</si>
  <si>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</si>
  <si>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</si>
  <si>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</si>
  <si>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</si>
  <si>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</si>
  <si>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</si>
  <si>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</si>
  <si>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</si>
  <si>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</si>
  <si>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</si>
  <si>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</si>
  <si>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</si>
  <si>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</si>
  <si>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</si>
  <si>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</si>
  <si>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</si>
  <si>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</si>
  <si>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</si>
  <si>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</si>
  <si>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</si>
  <si>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</si>
  <si>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</si>
  <si>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</si>
  <si>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</si>
  <si>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</si>
  <si>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</si>
  <si>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</si>
  <si>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</si>
  <si>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</si>
  <si>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</si>
  <si>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</si>
  <si>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</si>
  <si>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</si>
  <si>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</si>
  <si>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</si>
  <si>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</si>
  <si>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</si>
  <si>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</si>
  <si>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</si>
  <si>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</si>
  <si>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</si>
  <si>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</si>
  <si>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</si>
  <si>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</si>
  <si>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</si>
  <si>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</si>
  <si>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</si>
  <si>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</si>
  <si>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</si>
  <si>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</si>
  <si>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</si>
  <si>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</si>
  <si>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</si>
  <si>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</si>
  <si>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</si>
  <si>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</si>
  <si>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</si>
  <si>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</si>
  <si>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</si>
  <si>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</si>
  <si>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</si>
  <si>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</si>
  <si>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</si>
  <si>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</si>
  <si>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</si>
  <si>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</si>
  <si>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</si>
  <si>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</si>
  <si>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</si>
  <si>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</si>
  <si>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</si>
  <si>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</si>
  <si>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</si>
  <si>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</si>
  <si>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</si>
  <si>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</si>
  <si>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</si>
  <si>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</si>
  <si>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</si>
  <si>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</si>
  <si>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</si>
  <si>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</si>
  <si>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</si>
  <si>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</si>
  <si>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</si>
  <si>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</si>
  <si>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</si>
  <si>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</si>
  <si>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</si>
  <si>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</si>
  <si>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</si>
  <si>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</si>
  <si>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</si>
  <si>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</si>
  <si>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</si>
  <si>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</si>
  <si>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</si>
  <si>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</si>
  <si>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</si>
  <si>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</si>
  <si>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</si>
  <si>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</si>
  <si>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</si>
  <si>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</si>
  <si>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</si>
  <si>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</si>
  <si>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</si>
  <si>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</si>
  <si>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</si>
  <si>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</si>
  <si>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</si>
  <si>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</si>
  <si>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</si>
  <si>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</si>
  <si>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</si>
  <si>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</si>
  <si>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</si>
  <si>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</si>
  <si>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</si>
  <si>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</si>
  <si>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</si>
  <si>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</si>
  <si>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</si>
  <si>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</si>
  <si>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</si>
  <si>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</si>
  <si>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</si>
  <si>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</si>
  <si>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</si>
  <si>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</si>
  <si>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</si>
  <si>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</si>
  <si>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</si>
  <si>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</si>
  <si>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</si>
  <si>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</si>
  <si>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</si>
  <si>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</si>
  <si>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</si>
  <si>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</si>
  <si>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</si>
  <si>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</si>
  <si>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</si>
  <si>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</si>
  <si>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</si>
  <si>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</si>
  <si>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</si>
  <si>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</si>
  <si>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</si>
  <si>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</si>
  <si>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</si>
  <si>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</si>
  <si>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</si>
  <si>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</si>
  <si>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</si>
  <si>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</si>
  <si>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</si>
  <si>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</si>
  <si>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</si>
  <si>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</si>
  <si>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</si>
  <si>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</si>
  <si>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</si>
  <si>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</si>
  <si>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</si>
  <si>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</si>
  <si>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</si>
  <si>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</si>
  <si>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</si>
  <si>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</si>
  <si>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</si>
  <si>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</si>
  <si>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</si>
  <si>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</si>
  <si>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</si>
  <si>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</si>
  <si>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</si>
  <si>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</si>
  <si>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</si>
  <si>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</si>
  <si>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</si>
  <si>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</si>
  <si>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</si>
  <si>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</si>
  <si>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</si>
  <si>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</si>
  <si>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</si>
  <si>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</si>
  <si>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</si>
  <si>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</si>
  <si>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</si>
  <si>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</si>
  <si>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</si>
  <si>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</si>
  <si>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</si>
  <si>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</si>
  <si>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</si>
  <si>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</si>
  <si>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</si>
  <si>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</si>
  <si>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</si>
  <si>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</si>
  <si>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</si>
  <si>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</si>
  <si>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</si>
  <si>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</si>
  <si>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</si>
  <si>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</si>
  <si>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</si>
  <si>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</si>
  <si>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</si>
  <si>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</si>
  <si>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</si>
  <si>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</si>
  <si>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</si>
  <si>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</si>
  <si>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</si>
  <si>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</si>
  <si>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</si>
  <si>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</si>
  <si>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</si>
  <si>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</si>
  <si>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</si>
  <si>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</si>
  <si>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</si>
  <si>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</si>
  <si>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</si>
  <si>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</si>
  <si>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</si>
  <si>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</si>
  <si>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</si>
  <si>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</si>
  <si>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</si>
  <si>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</si>
  <si>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</si>
  <si>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</si>
  <si>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</si>
  <si>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</si>
  <si>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</si>
  <si>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</si>
  <si>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</si>
  <si>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</si>
  <si>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</si>
  <si>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</si>
  <si>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</si>
  <si>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</si>
  <si>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</si>
  <si>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</si>
  <si>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</si>
  <si>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</si>
  <si>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</si>
  <si>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</si>
  <si>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</si>
  <si>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</si>
  <si>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</si>
  <si>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</si>
  <si>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</si>
  <si>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</si>
  <si>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</si>
  <si>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</si>
  <si>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</si>
  <si>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</si>
  <si>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</si>
  <si>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</si>
  <si>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</si>
  <si>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</si>
  <si>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</si>
  <si>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</si>
  <si>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</si>
  <si>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</si>
  <si>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</si>
  <si>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</si>
  <si>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</si>
  <si>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</si>
  <si>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</si>
  <si>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</si>
  <si>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</si>
  <si>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</si>
  <si>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</si>
  <si>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</si>
  <si>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</si>
  <si>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</si>
  <si>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</si>
  <si>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</si>
  <si>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</si>
  <si>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</si>
  <si>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</si>
  <si>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</si>
  <si>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</si>
  <si>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</si>
  <si>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</si>
  <si>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</si>
  <si>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</si>
  <si>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</si>
  <si>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</si>
  <si>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</si>
  <si>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</si>
  <si>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</si>
  <si>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</si>
  <si>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</si>
  <si>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</si>
  <si>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</si>
  <si>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</si>
  <si>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</si>
  <si>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</si>
  <si>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</si>
  <si>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</si>
  <si>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</si>
  <si>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</si>
  <si>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</si>
  <si>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</si>
  <si>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</si>
  <si>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</si>
  <si>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</si>
  <si>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</si>
  <si>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</si>
  <si>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</si>
  <si>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</si>
  <si>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</si>
  <si>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</si>
  <si>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</si>
  <si>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</si>
  <si>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</si>
  <si>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</si>
  <si>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</si>
  <si>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</si>
  <si>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</si>
  <si>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</si>
  <si>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</si>
  <si>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</si>
  <si>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</si>
  <si>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</si>
  <si>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</si>
  <si>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</si>
  <si>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</si>
  <si>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</si>
  <si>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</si>
  <si>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</si>
  <si>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</si>
  <si>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</si>
  <si>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</si>
  <si>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</si>
  <si>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</si>
  <si>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</si>
  <si>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</si>
  <si>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</si>
  <si>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</si>
  <si>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</si>
  <si>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</si>
  <si>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</si>
  <si>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</si>
  <si>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</si>
  <si>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</si>
  <si>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</si>
  <si>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</si>
  <si>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</si>
  <si>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</si>
  <si>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</si>
  <si>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</si>
  <si>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</si>
  <si>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</si>
  <si>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</si>
  <si>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</si>
  <si>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</si>
  <si>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</si>
  <si>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</si>
  <si>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</si>
  <si>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</si>
  <si>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</si>
  <si>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</si>
  <si>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</si>
  <si>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</si>
  <si>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</si>
  <si>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</si>
  <si>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</si>
  <si>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</si>
  <si>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</si>
  <si>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</si>
  <si>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</si>
  <si>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</si>
  <si>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</si>
  <si>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</si>
  <si>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</si>
  <si>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</si>
  <si>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</si>
  <si>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</si>
  <si>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</si>
  <si>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</si>
  <si>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</si>
  <si>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</si>
  <si>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</si>
  <si>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</si>
  <si>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</si>
  <si>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</si>
  <si>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</si>
  <si>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</si>
  <si>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</si>
  <si>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</si>
  <si>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</si>
  <si>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</si>
  <si>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</si>
  <si>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</si>
  <si>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</si>
  <si>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</si>
  <si>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</si>
  <si>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</si>
  <si>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</si>
  <si>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</si>
  <si>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</si>
  <si>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</si>
  <si>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</si>
  <si>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</si>
  <si>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</si>
  <si>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</si>
  <si>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</si>
  <si>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</si>
  <si>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</si>
  <si>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</si>
  <si>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</si>
  <si>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</si>
  <si>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</si>
  <si>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</si>
  <si>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</si>
  <si>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</si>
  <si>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</si>
  <si>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</si>
  <si>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</si>
  <si>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</si>
  <si>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</si>
  <si>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</si>
  <si>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</si>
  <si>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</si>
  <si>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</si>
  <si>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</si>
  <si>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</si>
  <si>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</si>
  <si>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</si>
  <si>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</si>
  <si>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</si>
  <si>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</si>
  <si>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</si>
  <si>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</si>
  <si>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</si>
  <si>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</si>
  <si>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</si>
  <si>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</si>
  <si>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</si>
  <si>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</si>
  <si>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</si>
  <si>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</si>
  <si>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</si>
  <si>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</si>
  <si>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</si>
  <si>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</si>
  <si>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</si>
  <si>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</si>
  <si>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</si>
  <si>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</si>
  <si>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</si>
  <si>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</si>
  <si>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</si>
  <si>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</si>
  <si>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</si>
  <si>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</si>
  <si>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</si>
  <si>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</si>
  <si>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</si>
  <si>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</si>
  <si>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</si>
  <si>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</si>
  <si>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</si>
  <si>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</si>
  <si>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</si>
  <si>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</si>
  <si>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</si>
  <si>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</si>
  <si>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</si>
  <si>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</si>
  <si>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</si>
  <si>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</si>
  <si>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</si>
  <si>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</si>
  <si>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</si>
  <si>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</si>
  <si>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</si>
  <si>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</si>
  <si>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</si>
  <si>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</si>
  <si>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</si>
  <si>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</si>
  <si>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</si>
  <si>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</si>
  <si>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</si>
  <si>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</si>
  <si>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</si>
  <si>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</si>
  <si>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</si>
  <si>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</si>
  <si>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</si>
  <si>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</si>
  <si>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</si>
  <si>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</si>
  <si>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</si>
  <si>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</si>
  <si>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</si>
  <si>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</si>
  <si>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</si>
  <si>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</si>
  <si>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</si>
  <si>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</si>
  <si>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</si>
  <si>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</si>
  <si>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</si>
  <si>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</si>
  <si>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</si>
  <si>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</si>
  <si>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</si>
  <si>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</si>
  <si>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</si>
  <si>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</si>
  <si>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</si>
  <si>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</si>
  <si>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</si>
  <si>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</si>
  <si>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</si>
  <si>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</si>
  <si>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</si>
  <si>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</si>
  <si>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</si>
  <si>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</si>
  <si>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</si>
  <si>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</si>
  <si>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</si>
  <si>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</si>
  <si>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</si>
  <si>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</si>
  <si>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</si>
  <si>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</si>
  <si>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</si>
  <si>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</si>
  <si>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</si>
  <si>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</si>
  <si>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</si>
  <si>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</si>
  <si>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</si>
  <si>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</si>
  <si>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</si>
  <si>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</si>
  <si>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</si>
  <si>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</si>
  <si>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</si>
  <si>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</si>
  <si>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</si>
  <si>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</si>
  <si>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</si>
  <si>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</si>
  <si>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</si>
  <si>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</si>
  <si>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</si>
  <si>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</si>
  <si>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</si>
  <si>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</si>
  <si>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</si>
  <si>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</si>
  <si>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</si>
  <si>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</si>
  <si>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</si>
  <si>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</si>
  <si>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</si>
  <si>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</si>
  <si>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</si>
  <si>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</si>
  <si>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</si>
  <si>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</si>
  <si>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</si>
  <si>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</si>
  <si>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</si>
  <si>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</si>
  <si>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</si>
  <si>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</si>
  <si>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</si>
  <si>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</si>
  <si>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</si>
  <si>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</si>
  <si>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</si>
  <si>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</si>
  <si>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</si>
  <si>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</si>
  <si>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</si>
  <si>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</si>
  <si>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</si>
  <si>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</si>
  <si>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</si>
  <si>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</si>
  <si>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</si>
  <si>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</si>
  <si>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</si>
  <si>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</si>
  <si>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</si>
  <si>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</si>
  <si>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</si>
  <si>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</si>
  <si>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</si>
  <si>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</si>
  <si>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</si>
  <si>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</si>
  <si>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</si>
  <si>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</si>
  <si>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</si>
  <si>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</si>
  <si>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</si>
  <si>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</si>
  <si>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</si>
  <si>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</si>
  <si>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</si>
  <si>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</si>
  <si>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</si>
  <si>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</si>
  <si>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</si>
  <si>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</si>
  <si>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</si>
  <si>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</si>
  <si>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</si>
  <si>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</si>
  <si>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</si>
  <si>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</si>
  <si>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</si>
  <si>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</si>
  <si>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</si>
  <si>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</si>
  <si>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</si>
  <si>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</si>
  <si>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</si>
  <si>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</si>
  <si>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</si>
  <si>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</si>
  <si>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</si>
  <si>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</si>
  <si>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</si>
  <si>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</si>
  <si>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</si>
  <si>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</si>
  <si>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</si>
  <si>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</si>
  <si>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</si>
  <si>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</si>
  <si>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</si>
  <si>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</si>
  <si>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</si>
  <si>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</si>
  <si>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</si>
  <si>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</si>
  <si>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</si>
  <si>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</si>
  <si>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</si>
  <si>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</si>
  <si>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</si>
  <si>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</si>
  <si>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</si>
  <si>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</si>
  <si>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</si>
  <si>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</si>
  <si>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</si>
  <si>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</si>
  <si>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</si>
  <si>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</si>
  <si>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</si>
  <si>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</si>
  <si>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</si>
  <si>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</si>
  <si>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</si>
  <si>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</si>
  <si>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</si>
  <si>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</si>
  <si>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</si>
  <si>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</si>
  <si>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</si>
  <si>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</si>
  <si>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</si>
  <si>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</si>
  <si>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</si>
  <si>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</si>
  <si>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</si>
  <si>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</si>
  <si>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</si>
  <si>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</si>
  <si>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</si>
  <si>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</si>
  <si>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</si>
  <si>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</si>
  <si>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</si>
  <si>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</si>
  <si>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</si>
  <si>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</si>
  <si>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</si>
  <si>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</si>
  <si>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</si>
  <si>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</si>
  <si>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</si>
  <si>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</si>
  <si>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</si>
  <si>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</si>
  <si>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</si>
  <si>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</si>
  <si>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</si>
  <si>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</si>
  <si>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</si>
  <si>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</si>
  <si>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</si>
  <si>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</si>
  <si>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</si>
  <si>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</si>
  <si>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</si>
  <si>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</si>
  <si>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</si>
  <si>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</si>
  <si>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</si>
  <si>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</si>
  <si>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</si>
  <si>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</si>
  <si>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</si>
  <si>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</si>
  <si>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</si>
  <si>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</si>
  <si>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</si>
  <si>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</si>
  <si>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</si>
  <si>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</si>
  <si>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</si>
  <si>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</si>
  <si>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</si>
  <si>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</si>
  <si>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</si>
  <si>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</si>
  <si>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</si>
  <si>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</si>
  <si>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</si>
  <si>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</si>
  <si>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</si>
  <si>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</si>
  <si>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</si>
  <si>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</si>
  <si>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</si>
  <si>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</si>
  <si>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</si>
  <si>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</si>
  <si>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</si>
  <si>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</si>
  <si>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</si>
  <si>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</si>
  <si>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</si>
  <si>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</si>
  <si>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</si>
  <si>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</si>
  <si>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</si>
  <si>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</si>
  <si>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</si>
  <si>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</si>
  <si>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</si>
  <si>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</si>
  <si>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</si>
  <si>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</si>
  <si>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</si>
  <si>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</si>
  <si>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</si>
  <si>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</si>
  <si>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</si>
  <si>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</si>
  <si>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</si>
  <si>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</si>
  <si>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</si>
  <si>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</si>
  <si>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</si>
  <si>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</si>
  <si>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</si>
  <si>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</si>
  <si>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</si>
  <si>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</si>
  <si>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</si>
  <si>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</si>
  <si>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</si>
  <si>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</si>
  <si>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</si>
  <si>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</si>
  <si>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</si>
  <si>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</si>
  <si>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</si>
  <si>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</si>
  <si>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</si>
  <si>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</si>
  <si>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</si>
  <si>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</si>
  <si>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</si>
  <si>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</si>
  <si>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</si>
  <si>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</si>
  <si>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</si>
  <si>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</si>
  <si>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</si>
  <si>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</si>
  <si>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</si>
  <si>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</si>
  <si>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</si>
  <si>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</si>
  <si>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</si>
  <si>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</si>
  <si>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</si>
  <si>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</si>
  <si>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</si>
  <si>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</si>
  <si>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</si>
  <si>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</si>
  <si>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</si>
  <si>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</si>
  <si>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</si>
  <si>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</si>
  <si>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</si>
  <si>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</si>
  <si>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</si>
  <si>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</si>
  <si>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</si>
  <si>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</si>
  <si>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</si>
  <si>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</si>
  <si>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</si>
  <si>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</si>
  <si>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</si>
  <si>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</si>
  <si>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</si>
  <si>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</si>
  <si>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</si>
  <si>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</si>
  <si>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</si>
  <si>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</si>
  <si>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</si>
  <si>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</si>
  <si>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</si>
  <si>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</si>
  <si>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</si>
  <si>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</si>
  <si>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</si>
  <si>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</si>
  <si>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</si>
  <si>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</si>
  <si>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</si>
  <si>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</si>
  <si>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</si>
  <si>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</si>
  <si>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</si>
  <si>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</si>
  <si>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</si>
  <si>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</si>
  <si>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</si>
  <si>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</si>
  <si>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</si>
  <si>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</si>
  <si>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</si>
  <si>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</si>
  <si>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</si>
  <si>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</si>
  <si>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</si>
  <si>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</si>
  <si>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</si>
  <si>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</si>
  <si>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</si>
  <si>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</si>
  <si>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</si>
  <si>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</si>
  <si>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</si>
  <si>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</si>
  <si>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</si>
  <si>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</si>
  <si>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</si>
  <si>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</si>
  <si>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</si>
  <si>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</si>
  <si>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</si>
  <si>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</si>
  <si>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</si>
  <si>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</si>
  <si>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</si>
  <si>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</si>
  <si>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</si>
  <si>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</si>
  <si>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</si>
  <si>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</si>
  <si>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</si>
  <si>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</si>
  <si>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</si>
  <si>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</si>
  <si>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</si>
  <si>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</si>
  <si>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</si>
  <si>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</si>
  <si>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</si>
  <si>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</si>
  <si>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</si>
  <si>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</si>
  <si>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</si>
  <si>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</si>
  <si>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</si>
  <si>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</si>
  <si>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</si>
  <si>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</si>
  <si>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</si>
  <si>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</si>
  <si>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</si>
  <si>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</si>
  <si>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</si>
  <si>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</si>
  <si>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</si>
  <si>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</si>
  <si>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</si>
  <si>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</si>
  <si>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</si>
  <si>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</si>
  <si>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</si>
  <si>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</si>
  <si>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</si>
  <si>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</si>
  <si>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</si>
  <si>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</si>
  <si>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</si>
  <si>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</si>
  <si>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</si>
  <si>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</si>
  <si>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</si>
  <si>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</si>
  <si>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</si>
  <si>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</si>
  <si>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</si>
  <si>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</si>
  <si>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</si>
  <si>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</si>
  <si>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</si>
  <si>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</si>
  <si>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</si>
  <si>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</si>
  <si>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</si>
  <si>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</si>
  <si>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</si>
  <si>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</si>
  <si>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</si>
  <si>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</si>
  <si>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</si>
  <si>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</si>
  <si>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</si>
  <si>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</si>
  <si>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</si>
  <si>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</si>
  <si>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</si>
  <si>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</si>
  <si>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</si>
  <si>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</si>
  <si>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</si>
  <si>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</si>
  <si>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</si>
  <si>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</si>
  <si>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</si>
  <si>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</si>
  <si>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</si>
  <si>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</si>
  <si>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</si>
  <si>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</si>
  <si>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</si>
  <si>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</si>
  <si>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</si>
  <si>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</si>
  <si>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</si>
  <si>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</si>
  <si>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</si>
  <si>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</si>
  <si>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</si>
  <si>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</si>
  <si>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</si>
  <si>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</si>
  <si>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</si>
  <si>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</si>
  <si>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</si>
  <si>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</si>
  <si>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</si>
  <si>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</si>
  <si>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</si>
  <si>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</si>
  <si>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</si>
  <si>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</si>
  <si>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</si>
  <si>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</si>
  <si>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</si>
  <si>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</si>
  <si>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</si>
  <si>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</si>
  <si>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</si>
  <si>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</si>
  <si>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</si>
  <si>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</si>
  <si>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</si>
  <si>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</si>
  <si>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</si>
  <si>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</si>
  <si>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</si>
  <si>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</si>
  <si>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</si>
  <si>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</si>
  <si>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</si>
  <si>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</si>
  <si>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</si>
  <si>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</si>
  <si>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</si>
  <si>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</si>
  <si>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</si>
  <si>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</si>
  <si>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</si>
  <si>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</si>
  <si>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</si>
  <si>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</si>
  <si>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</si>
  <si>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</si>
  <si>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</si>
  <si>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</si>
  <si>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</si>
  <si>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</si>
  <si>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</si>
  <si>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</si>
  <si>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</si>
  <si>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</si>
  <si>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</si>
  <si>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</si>
  <si>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</si>
  <si>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</si>
  <si>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</si>
  <si>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</si>
  <si>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</si>
  <si>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</si>
  <si>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</si>
  <si>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</si>
  <si>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</si>
  <si>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</si>
  <si>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</si>
  <si>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</si>
  <si>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</si>
  <si>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</si>
  <si>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</si>
  <si>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</si>
  <si>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</si>
  <si>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</si>
  <si>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</si>
  <si>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</si>
  <si>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</si>
  <si>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</si>
  <si>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</si>
  <si>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</si>
  <si>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</si>
  <si>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</si>
  <si>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</si>
  <si>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</si>
  <si>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</si>
  <si>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</si>
  <si>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</si>
  <si>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</si>
  <si>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</si>
  <si>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</si>
  <si>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</si>
  <si>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</si>
  <si>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</si>
  <si>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</si>
  <si>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</si>
  <si>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</si>
  <si>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</si>
  <si>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</si>
  <si>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</si>
  <si>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</si>
  <si>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</si>
  <si>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</si>
  <si>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</si>
  <si>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</si>
  <si>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</si>
  <si>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</si>
  <si>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</si>
  <si>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</si>
  <si>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</si>
  <si>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</si>
  <si>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</si>
  <si>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</si>
  <si>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</si>
  <si>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</si>
  <si>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</si>
  <si>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</si>
  <si>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</si>
  <si>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</si>
  <si>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</si>
  <si>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</si>
  <si>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</si>
  <si>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</si>
  <si>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</si>
  <si>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</si>
  <si>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</si>
  <si>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</si>
  <si>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</si>
  <si>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</si>
  <si>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</si>
  <si>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</si>
  <si>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</si>
  <si>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</si>
  <si>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</si>
  <si>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</si>
  <si>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</si>
  <si>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</si>
  <si>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</si>
  <si>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</si>
  <si>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</si>
  <si>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</si>
  <si>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</si>
  <si>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</si>
  <si>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</si>
  <si>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</si>
  <si>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</si>
  <si>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</si>
  <si>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</si>
  <si>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</si>
  <si>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</si>
  <si>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</si>
  <si>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</si>
  <si>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</si>
  <si>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</si>
  <si>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</si>
  <si>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</si>
  <si>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</si>
  <si>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</si>
  <si>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</si>
  <si>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</si>
  <si>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</si>
  <si>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</si>
  <si>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</si>
  <si>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</si>
  <si>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</si>
  <si>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</si>
  <si>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</si>
  <si>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</si>
  <si>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</si>
  <si>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</si>
  <si>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</si>
  <si>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</si>
  <si>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</si>
  <si>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</si>
  <si>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</si>
  <si>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</si>
  <si>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</si>
  <si>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</si>
  <si>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</si>
  <si>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</si>
  <si>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</si>
  <si>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</si>
  <si>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</si>
  <si>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</si>
  <si>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</si>
  <si>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</si>
  <si>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</si>
  <si>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</si>
  <si>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</si>
  <si>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</si>
  <si>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</si>
  <si>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</si>
  <si>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</si>
  <si>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</si>
  <si>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</si>
  <si>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</si>
  <si>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</si>
  <si>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</si>
  <si>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</si>
  <si>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</si>
  <si>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</si>
  <si>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</si>
  <si>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</si>
  <si>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</si>
  <si>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</si>
  <si>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</si>
  <si>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</si>
  <si>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</si>
  <si>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</si>
  <si>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</si>
  <si>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</si>
  <si>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</si>
  <si>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</si>
  <si>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</si>
  <si>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</si>
  <si>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</si>
  <si>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</si>
  <si>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</si>
  <si>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</si>
  <si>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</si>
  <si>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</si>
  <si>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</si>
  <si>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</si>
  <si>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</si>
  <si>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</si>
  <si>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</si>
  <si>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</si>
  <si>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</si>
  <si>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</si>
  <si>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</si>
  <si>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</si>
  <si>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</si>
  <si>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</si>
  <si>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</si>
  <si>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</si>
  <si>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</si>
  <si>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</si>
  <si>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</si>
  <si>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</si>
  <si>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</si>
  <si>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</si>
  <si>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</si>
  <si>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</si>
  <si>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</si>
  <si>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</si>
  <si>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</si>
  <si>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</si>
  <si>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</si>
  <si>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</si>
  <si>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</si>
  <si>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</si>
  <si>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</si>
  <si>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</si>
  <si>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</si>
  <si>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</si>
  <si>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</si>
  <si>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</si>
  <si>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</si>
  <si>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</si>
  <si>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</si>
  <si>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</si>
  <si>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</si>
  <si>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</si>
  <si>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</si>
  <si>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</si>
  <si>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</si>
  <si>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</si>
  <si>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</si>
  <si>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</si>
  <si>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</si>
  <si>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</si>
  <si>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</si>
  <si>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</si>
  <si>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</si>
  <si>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</si>
  <si>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</si>
  <si>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</si>
  <si>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</si>
  <si>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</si>
  <si>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</si>
  <si>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</si>
  <si>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</si>
  <si>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</si>
  <si>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</si>
  <si>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</si>
  <si>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</si>
  <si>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</si>
  <si>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</si>
  <si>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</si>
  <si>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</si>
  <si>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</si>
  <si>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</si>
  <si>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</si>
  <si>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</si>
  <si>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</si>
  <si>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</si>
  <si>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</si>
  <si>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</si>
  <si>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</si>
  <si>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</si>
  <si>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</si>
  <si>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</si>
  <si>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</si>
  <si>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</si>
  <si>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</si>
  <si>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</si>
  <si>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</si>
  <si>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</si>
  <si>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</si>
  <si>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</si>
  <si>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</si>
  <si>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</si>
  <si>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</si>
  <si>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</si>
  <si>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</si>
  <si>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</si>
  <si>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</si>
  <si>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</si>
  <si>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</si>
  <si>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</si>
  <si>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</si>
  <si>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</si>
  <si>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</si>
  <si>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</si>
  <si>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</si>
  <si>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</si>
  <si>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</si>
  <si>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</si>
  <si>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</si>
  <si>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</si>
  <si>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</si>
  <si>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</si>
  <si>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</si>
  <si>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</si>
  <si>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</si>
  <si>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</si>
  <si>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</si>
  <si>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</si>
  <si>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</si>
  <si>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</si>
  <si>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</si>
  <si>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</si>
  <si>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</si>
  <si>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</si>
  <si>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</si>
  <si>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</si>
  <si>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</si>
  <si>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</si>
  <si>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</si>
  <si>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</si>
  <si>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</si>
  <si>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</si>
  <si>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</si>
  <si>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</si>
  <si>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</si>
  <si>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</si>
  <si>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</si>
  <si>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</si>
  <si>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</si>
  <si>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</si>
  <si>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</si>
  <si>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</si>
  <si>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</si>
  <si>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</si>
  <si>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</si>
  <si>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</si>
  <si>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</si>
  <si>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</si>
  <si>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</si>
  <si>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</si>
  <si>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</si>
  <si>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</si>
  <si>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</si>
  <si>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</si>
  <si>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</si>
  <si>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</si>
  <si>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</si>
  <si>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</si>
  <si>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</si>
  <si>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</si>
  <si>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</si>
  <si>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</si>
  <si>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</si>
  <si>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</si>
  <si>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</si>
  <si>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</si>
  <si>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</si>
  <si>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</si>
  <si>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</si>
  <si>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</si>
  <si>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</si>
  <si>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</si>
  <si>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</si>
  <si>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</si>
  <si>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</si>
  <si>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</si>
  <si>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</si>
  <si>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</si>
  <si>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</si>
  <si>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</si>
  <si>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</si>
  <si>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</si>
  <si>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</si>
  <si>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</si>
  <si>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</si>
  <si>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</si>
  <si>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</si>
  <si>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</si>
  <si>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</si>
  <si>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</si>
  <si>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</si>
  <si>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</si>
  <si>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</si>
  <si>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</si>
  <si>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</si>
  <si>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</si>
  <si>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</si>
  <si>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</si>
  <si>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</si>
  <si>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</si>
  <si>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</si>
  <si>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</si>
  <si>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</si>
  <si>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</si>
  <si>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</si>
  <si>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</si>
  <si>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</si>
  <si>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</si>
  <si>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</si>
  <si>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</si>
  <si>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</si>
  <si>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</si>
  <si>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</si>
  <si>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</si>
  <si>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</si>
  <si>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</si>
  <si>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</si>
  <si>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</si>
  <si>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</si>
  <si>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</si>
  <si>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</si>
  <si>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</si>
  <si>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</si>
  <si>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</si>
  <si>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</si>
  <si>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</si>
  <si>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</si>
  <si>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</si>
  <si>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</si>
  <si>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</si>
  <si>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</si>
  <si>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</si>
  <si>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</si>
  <si>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</si>
  <si>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</si>
  <si>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</si>
  <si>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</si>
  <si>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</si>
  <si>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</si>
  <si>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</si>
  <si>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</si>
  <si>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</si>
  <si>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</si>
  <si>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</si>
  <si>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</si>
  <si>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</si>
  <si>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</si>
  <si>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</si>
  <si>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</si>
  <si>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</si>
  <si>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</si>
  <si>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</si>
  <si>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</si>
  <si>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</si>
  <si>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</si>
  <si>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</si>
  <si>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</si>
  <si>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</si>
  <si>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</si>
  <si>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</si>
  <si>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</si>
  <si>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</si>
  <si>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</si>
  <si>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</si>
  <si>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</si>
  <si>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</si>
  <si>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</si>
  <si>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</si>
  <si>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</si>
  <si>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</si>
  <si>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</si>
  <si>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</si>
  <si>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</si>
  <si>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</si>
  <si>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</si>
  <si>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</si>
  <si>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</si>
  <si>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</si>
  <si>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</si>
  <si>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</si>
  <si>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</si>
  <si>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</si>
  <si>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</si>
  <si>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</si>
  <si>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</si>
  <si>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</si>
  <si>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</si>
  <si>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</si>
  <si>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</si>
  <si>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</si>
  <si>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</si>
  <si>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</si>
  <si>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</si>
  <si>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</si>
  <si>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</si>
  <si>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</si>
  <si>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</si>
  <si>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</si>
  <si>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</si>
  <si>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</si>
  <si>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</si>
  <si>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</si>
  <si>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</si>
  <si>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</si>
  <si>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</si>
  <si>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</si>
  <si>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</si>
  <si>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</si>
  <si>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</si>
  <si>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</si>
  <si>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</si>
  <si>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</si>
  <si>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</si>
  <si>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</si>
  <si>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</si>
  <si>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</si>
  <si>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</si>
  <si>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</si>
  <si>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</si>
  <si>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</si>
  <si>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</si>
  <si>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</si>
  <si>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</si>
  <si>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</si>
  <si>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</si>
  <si>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</si>
  <si>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</si>
  <si>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</si>
  <si>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</si>
  <si>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</si>
  <si>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</si>
  <si>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</si>
  <si>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</si>
  <si>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</si>
  <si>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</si>
  <si>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</si>
  <si>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</si>
  <si>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</si>
  <si>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</si>
  <si>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</si>
  <si>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</si>
  <si>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</si>
  <si>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</si>
  <si>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</si>
  <si>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</si>
  <si>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</si>
  <si>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</si>
  <si>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</si>
  <si>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</si>
  <si>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</si>
  <si>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</si>
  <si>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</si>
  <si>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</si>
  <si>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</si>
  <si>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</si>
  <si>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</si>
  <si>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</si>
  <si>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</si>
  <si>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</si>
  <si>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</si>
  <si>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</si>
  <si>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</si>
  <si>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</si>
  <si>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</si>
  <si>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</si>
  <si>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</si>
  <si>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</si>
  <si>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</si>
  <si>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</si>
  <si>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</si>
  <si>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</si>
  <si>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</si>
  <si>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</si>
  <si>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</si>
  <si>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</si>
  <si>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</si>
  <si>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</si>
  <si>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</si>
  <si>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</si>
  <si>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</si>
  <si>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</si>
  <si>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</si>
  <si>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</si>
  <si>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</si>
  <si>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</si>
  <si>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</si>
  <si>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</si>
  <si>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</si>
  <si>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</si>
  <si>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</si>
  <si>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</si>
  <si>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</si>
  <si>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</si>
  <si>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</si>
  <si>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</si>
  <si>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</si>
  <si>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</si>
  <si>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</si>
  <si>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</si>
  <si>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</si>
  <si>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</si>
  <si>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</si>
  <si>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</si>
  <si>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</si>
  <si>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</si>
  <si>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</si>
  <si>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</si>
  <si>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</si>
  <si>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</si>
  <si>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</si>
  <si>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</si>
  <si>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</si>
  <si>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</si>
  <si>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</si>
  <si>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</si>
  <si>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</si>
  <si>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</si>
  <si>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</si>
  <si>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</si>
  <si>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</si>
  <si>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</si>
  <si>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</si>
  <si>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</si>
  <si>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</si>
  <si>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</si>
  <si>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</si>
  <si>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</si>
  <si>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</si>
  <si>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</si>
  <si>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</si>
  <si>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</si>
  <si>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</si>
  <si>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</si>
  <si>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</si>
  <si>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</si>
  <si>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</si>
  <si>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</si>
  <si>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</si>
  <si>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</si>
  <si>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</si>
  <si>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</si>
  <si>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</si>
  <si>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</si>
  <si>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</si>
  <si>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</si>
  <si>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</si>
  <si>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</si>
  <si>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</si>
  <si>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</si>
  <si>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</si>
  <si>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</si>
  <si>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</si>
  <si>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</si>
  <si>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</si>
  <si>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</si>
  <si>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</si>
  <si>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</si>
  <si>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</si>
  <si>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</si>
  <si>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</si>
  <si>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</si>
  <si>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</si>
  <si>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</si>
  <si>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</si>
  <si>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</si>
  <si>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</si>
  <si>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</si>
  <si>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</si>
  <si>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</si>
  <si>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</si>
  <si>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</si>
  <si>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</si>
  <si>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</si>
  <si>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</si>
  <si>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</si>
  <si>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</si>
  <si>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</si>
  <si>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</si>
  <si>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</si>
  <si>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</si>
  <si>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</si>
  <si>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</si>
  <si>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</si>
  <si>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</si>
  <si>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</si>
  <si>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</si>
  <si>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</si>
  <si>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</si>
  <si>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</si>
  <si>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</si>
  <si>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</si>
  <si>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</si>
  <si>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</si>
  <si>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</si>
  <si>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</si>
  <si>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</si>
  <si>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</si>
  <si>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</si>
  <si>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</si>
  <si>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</si>
  <si>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</si>
  <si>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</si>
  <si>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</si>
  <si>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</si>
  <si>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</si>
  <si>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</si>
  <si>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</si>
  <si>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</si>
  <si>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</si>
  <si>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</si>
  <si>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</si>
  <si>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</si>
  <si>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</si>
  <si>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</si>
  <si>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</si>
  <si>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</si>
  <si>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</si>
  <si>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</si>
  <si>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</si>
  <si>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</si>
  <si>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</si>
  <si>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</si>
  <si>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</si>
  <si>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</si>
  <si>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</si>
  <si>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</si>
  <si>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</si>
  <si>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</si>
  <si>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</si>
  <si>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</si>
  <si>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</si>
  <si>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</si>
  <si>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</si>
  <si>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</si>
  <si>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</si>
  <si>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</si>
  <si>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</si>
  <si>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</si>
  <si>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</si>
  <si>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</si>
  <si>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</si>
  <si>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</si>
  <si>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</si>
  <si>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</si>
  <si>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</si>
  <si>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</si>
  <si>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</si>
  <si>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</si>
  <si>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</si>
  <si>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</si>
  <si>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</si>
  <si>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</si>
  <si>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</si>
  <si>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</si>
  <si>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</si>
  <si>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</si>
  <si>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</si>
  <si>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</si>
  <si>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</si>
  <si>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</si>
  <si>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</si>
  <si>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</si>
  <si>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</si>
  <si>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</si>
  <si>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</si>
  <si>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</si>
  <si>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</si>
  <si>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</si>
  <si>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</si>
  <si>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</si>
  <si>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</si>
  <si>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</si>
  <si>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</si>
  <si>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</si>
  <si>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</si>
  <si>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</si>
  <si>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</si>
  <si>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</si>
  <si>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</si>
  <si>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</si>
  <si>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</si>
  <si>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</si>
  <si>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</si>
  <si>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</si>
  <si>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</si>
  <si>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</si>
  <si>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</si>
  <si>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</si>
  <si>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</si>
  <si>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</si>
  <si>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</si>
  <si>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</si>
  <si>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</si>
  <si>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</si>
  <si>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</si>
  <si>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</si>
  <si>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</si>
  <si>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</si>
  <si>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</si>
  <si>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</si>
  <si>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</si>
  <si>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</si>
  <si>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</si>
  <si>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</si>
  <si>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</si>
  <si>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</si>
  <si>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</si>
  <si>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</si>
  <si>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</si>
  <si>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</si>
  <si>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</si>
  <si>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</si>
  <si>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</si>
  <si>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</si>
  <si>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</si>
  <si>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</si>
  <si>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</si>
  <si>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</si>
  <si>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</si>
  <si>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</si>
  <si>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</si>
  <si>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</si>
  <si>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</si>
  <si>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</si>
  <si>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</si>
  <si>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</si>
  <si>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</si>
  <si>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</si>
  <si>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</si>
  <si>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</si>
  <si>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</si>
  <si>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</si>
  <si>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</si>
  <si>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</si>
  <si>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</si>
  <si>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</si>
  <si>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</si>
  <si>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</si>
  <si>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</si>
  <si>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</si>
  <si>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</si>
  <si>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</si>
  <si>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</si>
  <si>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</si>
  <si>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</si>
  <si>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</si>
  <si>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</si>
  <si>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</si>
  <si>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</si>
  <si>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</si>
  <si>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</si>
  <si>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</si>
  <si>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</si>
  <si>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</si>
  <si>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</si>
  <si>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</si>
  <si>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</si>
  <si>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</si>
  <si>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</si>
  <si>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</si>
  <si>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</si>
  <si>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</si>
  <si>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</si>
  <si>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</si>
  <si>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</si>
  <si>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</si>
  <si>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</si>
  <si>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</si>
  <si>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</si>
  <si>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</si>
  <si>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</si>
  <si>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</si>
  <si>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</si>
  <si>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</si>
  <si>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</si>
  <si>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</si>
  <si>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</si>
  <si>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</si>
  <si>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</si>
  <si>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</si>
  <si>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</si>
  <si>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</si>
  <si>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</si>
  <si>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</si>
  <si>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</si>
  <si>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</si>
  <si>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</si>
  <si>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</si>
  <si>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</si>
  <si>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</si>
  <si>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</si>
  <si>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</si>
  <si>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</si>
  <si>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</si>
  <si>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</si>
  <si>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</si>
  <si>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</si>
  <si>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</si>
  <si>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</si>
  <si>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</si>
  <si>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</si>
  <si>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</si>
  <si>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</si>
  <si>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</si>
  <si>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</si>
  <si>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</si>
  <si>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</si>
  <si>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</si>
  <si>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</si>
  <si>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</si>
  <si>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</si>
  <si>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</si>
  <si>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</si>
  <si>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</si>
  <si>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</si>
  <si>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</si>
  <si>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</si>
  <si>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</si>
  <si>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</si>
  <si>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</si>
  <si>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</si>
  <si>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</si>
  <si>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</si>
  <si>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</si>
  <si>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</si>
  <si>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</si>
  <si>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</si>
  <si>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</si>
  <si>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</si>
  <si>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</si>
  <si>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</si>
  <si>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</si>
  <si>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</si>
  <si>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</si>
  <si>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</si>
  <si>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</si>
  <si>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</si>
  <si>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</si>
  <si>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</si>
  <si>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</si>
  <si>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</si>
  <si>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</si>
  <si>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</si>
  <si>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</si>
  <si>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</si>
  <si>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</si>
  <si>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</si>
  <si>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</si>
  <si>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</si>
  <si>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</si>
  <si>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</si>
  <si>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</si>
  <si>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</si>
  <si>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</si>
  <si>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</si>
  <si>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</si>
  <si>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</si>
  <si>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</si>
  <si>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</si>
  <si>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</si>
  <si>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</si>
  <si>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</si>
  <si>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</si>
  <si>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</si>
  <si>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</si>
  <si>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</si>
  <si>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</si>
  <si>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</si>
  <si>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</si>
  <si>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</si>
  <si>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</si>
  <si>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</si>
  <si>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</si>
  <si>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</si>
  <si>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</si>
  <si>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</si>
  <si>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</si>
  <si>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</si>
  <si>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</si>
  <si>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</si>
  <si>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</si>
  <si>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</si>
  <si>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</si>
  <si>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</si>
  <si>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</si>
  <si>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</si>
  <si>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</si>
  <si>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</si>
  <si>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</si>
  <si>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</si>
  <si>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</si>
  <si>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</si>
  <si>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</si>
  <si>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</si>
  <si>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</si>
  <si>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</si>
  <si>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</si>
  <si>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</si>
  <si>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</si>
  <si>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</si>
  <si>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</si>
  <si>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</si>
  <si>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</si>
  <si>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</si>
  <si>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</si>
  <si>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</si>
  <si>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</si>
  <si>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</si>
  <si>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</si>
  <si>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</si>
  <si>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</si>
  <si>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</si>
  <si>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</si>
  <si>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</si>
  <si>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</si>
  <si>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</si>
  <si>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</si>
  <si>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</si>
  <si>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</si>
  <si>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</si>
  <si>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</si>
  <si>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</si>
  <si>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</si>
  <si>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</si>
  <si>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</si>
  <si>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</si>
  <si>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</si>
  <si>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</si>
  <si>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</si>
  <si>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</si>
  <si>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</si>
  <si>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</si>
  <si>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</si>
  <si>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</si>
  <si>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</si>
  <si>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</si>
  <si>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</si>
  <si>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</si>
  <si>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</si>
  <si>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</si>
  <si>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</si>
  <si>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</si>
  <si>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</si>
  <si>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</si>
  <si>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</si>
  <si>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</si>
  <si>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</si>
  <si>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</si>
  <si>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</si>
  <si>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</si>
  <si>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</si>
  <si>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</si>
  <si>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</si>
  <si>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</si>
  <si>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</si>
  <si>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</si>
  <si>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</si>
  <si>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</si>
  <si>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</si>
  <si>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</si>
  <si>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</si>
  <si>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</si>
  <si>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</si>
  <si>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</si>
  <si>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</si>
  <si>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</si>
  <si>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</si>
  <si>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</si>
  <si>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</si>
  <si>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</si>
  <si>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</si>
  <si>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</si>
  <si>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</si>
  <si>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</si>
  <si>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</si>
  <si>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</si>
  <si>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</si>
  <si>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</si>
  <si>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</si>
  <si>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</si>
  <si>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</si>
  <si>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</si>
  <si>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</si>
  <si>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</si>
  <si>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</si>
  <si>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</si>
  <si>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</si>
  <si>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</si>
  <si>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</si>
  <si>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</si>
  <si>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</si>
  <si>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</si>
  <si>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</si>
  <si>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</si>
  <si>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</si>
  <si>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</si>
  <si>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</si>
  <si>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</si>
  <si>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</si>
  <si>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</si>
  <si>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</si>
  <si>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</si>
  <si>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</si>
  <si>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</si>
  <si>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</si>
  <si>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</si>
  <si>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</si>
  <si>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</si>
  <si>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</si>
  <si>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</si>
  <si>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</si>
  <si>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</si>
  <si>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</si>
  <si>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</si>
  <si>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</si>
  <si>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</si>
  <si>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</si>
  <si>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</si>
  <si>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</si>
  <si>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</si>
  <si>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</si>
  <si>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</si>
  <si>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</si>
  <si>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</si>
  <si>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</si>
  <si>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</si>
  <si>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</si>
  <si>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</si>
  <si>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</si>
  <si>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</si>
  <si>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</si>
  <si>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</si>
  <si>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</si>
  <si>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</si>
  <si>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</si>
  <si>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</si>
  <si>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</si>
  <si>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</si>
  <si>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</si>
  <si>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</si>
  <si>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</si>
  <si>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</si>
  <si>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</si>
  <si>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</si>
  <si>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</si>
  <si>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</si>
  <si>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</si>
  <si>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</si>
  <si>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</si>
  <si>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</si>
  <si>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</si>
  <si>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</si>
  <si>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</si>
  <si>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</si>
  <si>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</si>
  <si>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</si>
  <si>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</si>
  <si>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</si>
  <si>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</si>
  <si>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</si>
  <si>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</si>
  <si>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</si>
  <si>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</si>
  <si>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</si>
  <si>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</si>
  <si>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</si>
  <si>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</si>
  <si>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</si>
  <si>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</si>
  <si>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</si>
  <si>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</si>
  <si>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</si>
  <si>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</si>
  <si>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</si>
  <si>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</si>
  <si>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</si>
  <si>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</si>
  <si>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</si>
  <si>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</si>
  <si>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</si>
  <si>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</si>
  <si>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</si>
  <si>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</si>
  <si>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</si>
  <si>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</si>
  <si>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</si>
  <si>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</si>
  <si>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</si>
  <si>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</si>
  <si>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</si>
  <si>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</si>
  <si>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</si>
  <si>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</si>
  <si>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</si>
  <si>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</si>
  <si>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</si>
  <si>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</si>
  <si>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</si>
  <si>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</si>
  <si>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</si>
  <si>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</si>
  <si>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</si>
  <si>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</si>
  <si>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</si>
  <si>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</si>
  <si>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</si>
  <si>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</si>
  <si>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</si>
  <si>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</si>
  <si>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</si>
  <si>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</si>
  <si>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</si>
  <si>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</si>
  <si>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</si>
  <si>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</si>
  <si>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</si>
  <si>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</si>
  <si>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</si>
  <si>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</si>
  <si>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</si>
  <si>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</si>
  <si>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</si>
  <si>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</si>
  <si>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</si>
  <si>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</si>
  <si>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</si>
  <si>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</si>
  <si>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</si>
  <si>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</si>
  <si>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</si>
  <si>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</si>
  <si>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</si>
  <si>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</si>
  <si>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</si>
  <si>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</si>
  <si>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</si>
  <si>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</si>
  <si>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</si>
  <si>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</si>
  <si>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</si>
  <si>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</si>
  <si>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</si>
  <si>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</si>
  <si>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</si>
  <si>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</si>
  <si>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</si>
  <si>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</si>
  <si>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</si>
  <si>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</si>
  <si>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</si>
  <si>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</si>
  <si>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</si>
  <si>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</si>
  <si>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</si>
  <si>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</si>
  <si>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</si>
  <si>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</si>
  <si>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</si>
  <si>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</si>
  <si>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</si>
  <si>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</si>
  <si>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</si>
  <si>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</si>
  <si>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</si>
  <si>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</si>
  <si>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</si>
  <si>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</si>
  <si>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</si>
  <si>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</si>
  <si>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</si>
  <si>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</si>
  <si>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</si>
  <si>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</si>
  <si>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</si>
  <si>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</si>
  <si>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</si>
  <si>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</si>
  <si>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</si>
  <si>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</si>
  <si>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</si>
  <si>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</si>
  <si>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</si>
  <si>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</si>
  <si>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</si>
  <si>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</si>
  <si>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</si>
  <si>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</si>
  <si>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</si>
  <si>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</si>
  <si>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</si>
  <si>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</si>
  <si>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</si>
  <si>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</si>
  <si>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</si>
  <si>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</si>
  <si>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</si>
  <si>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</si>
  <si>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</si>
  <si>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</si>
  <si>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</si>
  <si>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</si>
  <si>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</si>
  <si>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</si>
  <si>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</si>
  <si>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</si>
  <si>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</si>
  <si>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</si>
  <si>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</si>
  <si>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</si>
  <si>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</si>
  <si>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</si>
  <si>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</si>
  <si>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</si>
  <si>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</si>
  <si>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</si>
  <si>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</si>
  <si>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</si>
  <si>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</si>
  <si>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</si>
  <si>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</si>
  <si>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</si>
  <si>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</si>
  <si>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</si>
  <si>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</si>
  <si>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</si>
  <si>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</si>
  <si>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</si>
  <si>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</si>
  <si>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</si>
  <si>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</si>
  <si>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</si>
  <si>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</si>
  <si>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</si>
  <si>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</si>
  <si>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</si>
  <si>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</si>
  <si>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</si>
  <si>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</si>
  <si>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</si>
  <si>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</si>
  <si>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</si>
  <si>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</si>
  <si>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</si>
  <si>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</si>
  <si>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</si>
  <si>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</si>
  <si>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</si>
  <si>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</si>
  <si>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</si>
  <si>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</si>
  <si>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</si>
  <si>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</si>
  <si>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</si>
  <si>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</si>
  <si>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</si>
  <si>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</si>
  <si>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</si>
  <si>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</si>
  <si>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</si>
  <si>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</si>
  <si>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</si>
  <si>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</si>
  <si>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</si>
  <si>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</si>
  <si>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</si>
  <si>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</si>
  <si>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</si>
  <si>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</si>
  <si>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</si>
  <si>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</si>
  <si>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</si>
  <si>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</si>
  <si>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</si>
  <si>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</si>
  <si>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</si>
  <si>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</si>
  <si>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</si>
  <si>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</si>
  <si>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</si>
  <si>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</si>
  <si>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</si>
  <si>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</si>
  <si>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</si>
  <si>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</si>
  <si>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</si>
  <si>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</si>
  <si>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</si>
  <si>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</si>
  <si>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</si>
  <si>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</si>
  <si>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</si>
  <si>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</si>
  <si>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</si>
  <si>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</si>
  <si>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</si>
  <si>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</si>
  <si>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</si>
  <si>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</si>
  <si>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</si>
  <si>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</si>
  <si>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</si>
  <si>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</si>
  <si>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</si>
  <si>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</si>
  <si>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</si>
  <si>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</si>
  <si>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</si>
  <si>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</si>
  <si>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</si>
  <si>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</si>
  <si>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</si>
  <si>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</si>
  <si>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</si>
  <si>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</si>
  <si>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</si>
  <si>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</si>
  <si>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</si>
  <si>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</si>
  <si>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</si>
  <si>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</si>
  <si>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</si>
  <si>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</si>
  <si>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</si>
  <si>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</si>
  <si>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</si>
  <si>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</si>
  <si>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</si>
  <si>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</si>
  <si>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</si>
  <si>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</si>
  <si>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</si>
  <si>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</si>
  <si>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</si>
  <si>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</si>
  <si>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</si>
  <si>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</si>
  <si>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</si>
  <si>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</si>
  <si>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</si>
  <si>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</si>
  <si>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</si>
  <si>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</si>
  <si>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</si>
  <si>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</si>
  <si>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</si>
  <si>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</si>
  <si>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</si>
  <si>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</si>
  <si>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</si>
  <si>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</si>
  <si>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</si>
  <si>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</si>
  <si>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</si>
  <si>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</si>
  <si>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</si>
  <si>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</si>
  <si>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</si>
  <si>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</si>
  <si>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</si>
  <si>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</si>
  <si>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</si>
  <si>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</si>
  <si>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</si>
  <si>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</si>
  <si>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</si>
  <si>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</si>
  <si>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</si>
  <si>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</si>
  <si>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</si>
  <si>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</si>
  <si>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</si>
  <si>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</si>
  <si>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</si>
  <si>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</si>
  <si>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</si>
  <si>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</si>
  <si>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</si>
  <si>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</si>
  <si>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</si>
  <si>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</si>
  <si>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</si>
  <si>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</si>
  <si>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</si>
  <si>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</si>
  <si>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</si>
  <si>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</si>
  <si>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</si>
  <si>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</si>
  <si>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</si>
  <si>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</si>
  <si>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</si>
  <si>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</si>
  <si>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</si>
  <si>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</si>
  <si>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</si>
  <si>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</si>
  <si>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</si>
  <si>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</si>
  <si>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</si>
  <si>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</si>
  <si>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</si>
  <si>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</si>
  <si>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</si>
  <si>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</si>
  <si>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</si>
  <si>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</si>
  <si>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</si>
  <si>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</si>
  <si>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</si>
  <si>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</si>
  <si>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</si>
  <si>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</si>
  <si>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</si>
  <si>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</si>
  <si>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</si>
  <si>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</si>
  <si>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</si>
  <si>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</si>
  <si>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</si>
  <si>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</si>
  <si>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</si>
  <si>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</si>
  <si>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</si>
  <si>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</si>
  <si>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</si>
  <si>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</si>
  <si>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</si>
  <si>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</si>
  <si>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</si>
  <si>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</si>
  <si>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</si>
  <si>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</si>
  <si>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</si>
  <si>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</si>
  <si>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</si>
  <si>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</si>
  <si>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</si>
  <si>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</si>
  <si>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</si>
  <si>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</si>
  <si>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</si>
  <si>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</si>
  <si>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</si>
  <si>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</si>
  <si>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</si>
  <si>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</si>
  <si>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</si>
  <si>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</si>
  <si>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</si>
  <si>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</si>
  <si>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</si>
  <si>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</si>
  <si>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</si>
  <si>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</si>
  <si>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</si>
  <si>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</si>
  <si>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</si>
  <si>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</si>
  <si>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</si>
  <si>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</si>
  <si>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</si>
  <si>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</si>
  <si>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</si>
  <si>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</si>
  <si>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</si>
  <si>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</si>
  <si>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</si>
  <si>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</si>
  <si>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</si>
  <si>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</si>
  <si>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</si>
  <si>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</si>
  <si>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</si>
  <si>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</si>
  <si>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</si>
  <si>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</si>
  <si>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</si>
  <si>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</si>
  <si>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</si>
  <si>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</si>
  <si>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</si>
  <si>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</si>
  <si>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</si>
  <si>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</si>
  <si>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</si>
  <si>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</si>
  <si>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</si>
  <si>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</si>
  <si>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</si>
  <si>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</si>
  <si>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</si>
  <si>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</si>
  <si>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</si>
  <si>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</si>
  <si>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</si>
  <si>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</si>
  <si>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</si>
  <si>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</si>
  <si>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</si>
  <si>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</si>
  <si>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</si>
  <si>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</si>
  <si>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</si>
  <si>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</si>
  <si>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</si>
  <si>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</si>
  <si>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</si>
  <si>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</si>
  <si>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</si>
  <si>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</si>
  <si>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</si>
  <si>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</si>
  <si>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</si>
  <si>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</si>
  <si>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</si>
  <si>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</si>
  <si>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</si>
  <si>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</si>
  <si>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</si>
  <si>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</si>
  <si>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</si>
  <si>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</si>
  <si>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</si>
  <si>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</si>
  <si>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</si>
  <si>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</si>
  <si>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</si>
  <si>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</si>
  <si>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</si>
  <si>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</si>
  <si>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</si>
  <si>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</si>
  <si>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</si>
  <si>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</si>
  <si>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</si>
  <si>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</si>
  <si>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</si>
  <si>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</si>
  <si>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</si>
  <si>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</si>
  <si>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</si>
  <si>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</si>
  <si>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</si>
  <si>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</si>
  <si>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</si>
  <si>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</si>
  <si>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</si>
  <si>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</si>
  <si>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</si>
  <si>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</si>
  <si>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</si>
  <si>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</si>
  <si>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</si>
  <si>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</si>
  <si>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</si>
  <si>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</si>
  <si>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</si>
  <si>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</si>
  <si>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</si>
  <si>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</si>
  <si>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</si>
  <si>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</si>
  <si>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</si>
  <si>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</si>
  <si>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</si>
  <si>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</si>
  <si>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</si>
  <si>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</si>
  <si>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</si>
  <si>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</si>
  <si>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</si>
  <si>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</si>
  <si>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</si>
  <si>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</si>
  <si>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</si>
  <si>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</si>
  <si>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</si>
  <si>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</si>
  <si>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</si>
  <si>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</si>
  <si>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</si>
  <si>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</si>
  <si>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</si>
  <si>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</si>
  <si>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</si>
  <si>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</si>
  <si>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</si>
  <si>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</si>
  <si>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</si>
  <si>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</si>
  <si>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</si>
  <si>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</si>
  <si>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</si>
  <si>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</si>
  <si>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</si>
  <si>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</si>
  <si>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</si>
  <si>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</si>
  <si>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</si>
  <si>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</si>
  <si>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</si>
  <si>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</si>
  <si>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</si>
  <si>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</si>
  <si>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</si>
  <si>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</si>
  <si>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</si>
  <si>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</si>
  <si>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</si>
  <si>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</si>
  <si>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</si>
  <si>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</si>
  <si>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</si>
  <si>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</si>
  <si>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</si>
  <si>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</si>
  <si>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</si>
  <si>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</si>
  <si>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</si>
  <si>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</si>
  <si>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</si>
  <si>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</si>
  <si>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</si>
  <si>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</si>
  <si>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</si>
  <si>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</si>
  <si>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</si>
  <si>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</si>
  <si>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</si>
  <si>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</si>
  <si>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</si>
  <si>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</si>
  <si>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</si>
  <si>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</si>
  <si>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</si>
  <si>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</si>
  <si>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</si>
  <si>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</si>
  <si>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</si>
  <si>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</si>
  <si>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</si>
  <si>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</si>
  <si>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</si>
  <si>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</si>
  <si>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</si>
  <si>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</si>
  <si>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</si>
  <si>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</si>
  <si>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</si>
  <si>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</si>
  <si>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</si>
  <si>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</si>
  <si>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</si>
  <si>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</si>
  <si>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</si>
  <si>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</si>
  <si>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</si>
  <si>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</si>
  <si>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</si>
  <si>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</si>
  <si>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</si>
  <si>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</si>
  <si>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</si>
  <si>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</si>
  <si>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</si>
  <si>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</si>
  <si>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</si>
  <si>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</si>
  <si>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</si>
  <si>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</si>
  <si>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</si>
  <si>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</si>
  <si>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</si>
  <si>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</si>
  <si>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</si>
  <si>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</si>
  <si>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</si>
  <si>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</si>
  <si>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</si>
  <si>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</si>
  <si>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</si>
  <si>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</si>
  <si>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</si>
  <si>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</si>
  <si>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</si>
  <si>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</si>
  <si>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</si>
  <si>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</si>
  <si>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</si>
  <si>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</si>
  <si>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</si>
  <si>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</si>
  <si>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</si>
  <si>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</si>
  <si>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</si>
  <si>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</si>
  <si>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</si>
  <si>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</si>
  <si>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</si>
  <si>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</si>
  <si>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</si>
  <si>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</si>
  <si>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</si>
  <si>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</si>
  <si>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</si>
  <si>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</si>
  <si>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</si>
  <si>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</si>
  <si>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</si>
  <si>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</si>
  <si>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</si>
  <si>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</si>
  <si>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</si>
  <si>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</si>
  <si>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</si>
  <si>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</si>
  <si>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</si>
  <si>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</si>
  <si>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</si>
  <si>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</si>
  <si>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</si>
  <si>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</si>
  <si>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</si>
  <si>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</si>
  <si>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</si>
  <si>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</si>
  <si>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</si>
  <si>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</si>
  <si>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</si>
  <si>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</si>
  <si>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</si>
  <si>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</si>
  <si>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</si>
  <si>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</si>
  <si>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</si>
  <si>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</si>
  <si>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</si>
  <si>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</si>
  <si>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</si>
  <si>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</si>
  <si>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</si>
  <si>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</si>
  <si>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</si>
  <si>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</si>
  <si>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</si>
  <si>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</si>
  <si>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</si>
  <si>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</si>
  <si>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</si>
  <si>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</si>
  <si>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</si>
  <si>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</si>
  <si>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</si>
  <si>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</si>
  <si>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</si>
  <si>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</si>
  <si>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</si>
  <si>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</si>
  <si>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</si>
  <si>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</si>
  <si>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</si>
  <si>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</si>
  <si>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</si>
  <si>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</si>
  <si>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</si>
  <si>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</si>
  <si>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</si>
  <si>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</si>
  <si>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</si>
  <si>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</si>
  <si>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</si>
  <si>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</si>
  <si>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</si>
  <si>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</si>
  <si>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</si>
  <si>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</si>
  <si>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</si>
  <si>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</si>
  <si>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</si>
  <si>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</si>
  <si>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</si>
  <si>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</si>
  <si>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</si>
  <si>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</si>
  <si>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</si>
  <si>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</si>
  <si>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</si>
  <si>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</si>
  <si>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</si>
  <si>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</si>
  <si>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</si>
  <si>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</si>
  <si>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</si>
  <si>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</si>
  <si>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</si>
  <si>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</si>
  <si>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</si>
  <si>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</si>
  <si>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</si>
  <si>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</si>
  <si>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</si>
  <si>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</si>
  <si>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</si>
  <si>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</si>
  <si>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</si>
  <si>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</si>
  <si>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</si>
  <si>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</si>
  <si>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</si>
  <si>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</si>
  <si>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</si>
  <si>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</si>
  <si>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</si>
  <si>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</si>
  <si>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</si>
  <si>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</si>
  <si>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</si>
  <si>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</si>
  <si>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</si>
  <si>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</si>
  <si>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</si>
  <si>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</si>
  <si>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</si>
  <si>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</si>
  <si>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</si>
  <si>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</si>
  <si>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</si>
  <si>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</si>
  <si>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</si>
  <si>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</si>
  <si>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</si>
  <si>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</si>
  <si>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</si>
  <si>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</si>
  <si>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</si>
  <si>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</si>
  <si>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</si>
  <si>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</si>
  <si>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</si>
  <si>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</si>
  <si>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</si>
  <si>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</si>
  <si>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</si>
  <si>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</si>
  <si>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</si>
  <si>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</si>
  <si>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</si>
  <si>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</si>
  <si>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</si>
  <si>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</si>
  <si>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</si>
  <si>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</si>
  <si>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</si>
  <si>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</si>
  <si>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</si>
  <si>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</si>
  <si>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</si>
  <si>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</si>
  <si>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</si>
  <si>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</si>
  <si>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</si>
  <si>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</si>
  <si>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</si>
  <si>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</si>
  <si>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</si>
  <si>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</si>
  <si>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</si>
  <si>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</si>
  <si>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</si>
  <si>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</si>
  <si>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</si>
  <si>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</si>
  <si>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</si>
  <si>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</si>
  <si>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</si>
  <si>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</si>
  <si>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</si>
  <si>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</si>
  <si>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</si>
  <si>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</si>
  <si>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</si>
  <si>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</si>
  <si>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</si>
  <si>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</si>
  <si>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</si>
  <si>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</si>
  <si>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</si>
  <si>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</si>
  <si>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</si>
  <si>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</si>
  <si>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</si>
  <si>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</si>
  <si>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</si>
  <si>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</si>
  <si>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</si>
  <si>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</si>
  <si>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</si>
  <si>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</si>
  <si>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</si>
  <si>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</si>
  <si>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</si>
  <si>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</si>
  <si>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</si>
  <si>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</si>
  <si>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</si>
  <si>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</si>
  <si>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</si>
  <si>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</si>
  <si>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</si>
  <si>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</si>
  <si>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</si>
  <si>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</si>
  <si>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</si>
  <si>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</si>
  <si>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</si>
  <si>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</si>
  <si>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</si>
  <si>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</si>
  <si>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</si>
  <si>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</si>
  <si>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</si>
  <si>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</si>
  <si>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</si>
  <si>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</si>
  <si>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</si>
  <si>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</si>
  <si>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</si>
  <si>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</si>
  <si>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</si>
  <si>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</si>
  <si>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</si>
  <si>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</si>
  <si>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</si>
  <si>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</si>
  <si>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</si>
  <si>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</si>
  <si>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</si>
  <si>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</si>
  <si>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</si>
  <si>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</si>
  <si>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</si>
  <si>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</si>
  <si>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</si>
  <si>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</si>
  <si>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</si>
  <si>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</si>
  <si>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</si>
  <si>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</si>
  <si>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</si>
  <si>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</si>
  <si>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</si>
  <si>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</si>
  <si>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</si>
  <si>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</si>
  <si>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</si>
  <si>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</si>
  <si>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</si>
  <si>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</si>
  <si>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</si>
  <si>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</si>
  <si>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</si>
  <si>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</si>
  <si>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</si>
  <si>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</si>
  <si>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</si>
  <si>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</si>
  <si>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</si>
  <si>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</si>
  <si>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</si>
  <si>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</si>
  <si>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</si>
  <si>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</si>
  <si>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</si>
  <si>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</si>
  <si>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</si>
  <si>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</si>
  <si>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</si>
  <si>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</si>
  <si>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</si>
  <si>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</si>
  <si>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</si>
  <si>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</si>
  <si>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</si>
  <si>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</si>
  <si>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</si>
  <si>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</si>
  <si>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</si>
  <si>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</si>
  <si>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</si>
  <si>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</si>
  <si>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</si>
  <si>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</si>
  <si>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</si>
  <si>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</si>
  <si>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</si>
  <si>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</si>
  <si>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</si>
  <si>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</si>
  <si>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</si>
  <si>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</si>
  <si>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</si>
  <si>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</si>
  <si>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</si>
  <si>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</si>
  <si>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</si>
  <si>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</si>
  <si>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</si>
  <si>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</si>
  <si>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</si>
  <si>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</si>
  <si>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</si>
  <si>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</si>
  <si>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</si>
  <si>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</si>
  <si>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</si>
  <si>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</si>
  <si>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</si>
  <si>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</si>
  <si>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</si>
  <si>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</si>
  <si>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</si>
  <si>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</si>
  <si>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</si>
  <si>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</si>
  <si>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</si>
  <si>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</si>
  <si>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</si>
  <si>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</si>
  <si>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</si>
  <si>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</si>
  <si>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</si>
  <si>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</si>
  <si>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</si>
  <si>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</si>
  <si>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</si>
  <si>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</si>
  <si>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</si>
  <si>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</si>
  <si>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</si>
  <si>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</si>
  <si>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</si>
  <si>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</si>
  <si>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</si>
  <si>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</si>
  <si>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</si>
  <si>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</si>
  <si>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</si>
  <si>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</si>
  <si>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</si>
  <si>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</si>
  <si>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</si>
  <si>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</si>
  <si>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</si>
  <si>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</si>
  <si>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</si>
  <si>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</si>
  <si>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</si>
  <si>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</si>
  <si>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</si>
  <si>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</si>
  <si>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</si>
  <si>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</si>
  <si>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</si>
  <si>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</si>
  <si>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</si>
  <si>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</si>
  <si>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</si>
  <si>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</si>
  <si>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</si>
  <si>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</si>
  <si>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</si>
  <si>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</si>
  <si>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</si>
  <si>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</si>
  <si>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</si>
  <si>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</si>
  <si>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</si>
  <si>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</si>
  <si>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</si>
  <si>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</si>
  <si>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</si>
  <si>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</si>
  <si>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</si>
  <si>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</si>
  <si>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</si>
  <si>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</si>
  <si>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</si>
  <si>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</si>
  <si>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</si>
  <si>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</si>
  <si>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</si>
  <si>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</si>
  <si>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</si>
  <si>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</si>
  <si>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</si>
  <si>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</si>
  <si>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</si>
  <si>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</si>
  <si>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</si>
  <si>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</si>
  <si>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</si>
  <si>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</si>
  <si>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</si>
  <si>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</si>
  <si>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</si>
  <si>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</si>
  <si>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</si>
  <si>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</si>
  <si>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</si>
  <si>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</si>
  <si>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</si>
  <si>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</si>
  <si>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</si>
  <si>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</si>
  <si>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</si>
  <si>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</si>
  <si>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</si>
  <si>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</si>
  <si>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</si>
  <si>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</si>
  <si>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</si>
  <si>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</si>
  <si>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</si>
  <si>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</si>
  <si>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</si>
  <si>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</si>
  <si>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</si>
  <si>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</si>
  <si>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</si>
  <si>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</si>
  <si>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</si>
  <si>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</si>
  <si>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</si>
  <si>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</si>
  <si>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</si>
  <si>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</si>
  <si>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</si>
  <si>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</si>
  <si>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</si>
  <si>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</si>
  <si>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</si>
  <si>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</si>
  <si>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</si>
  <si>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</si>
  <si>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</si>
  <si>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</si>
  <si>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</si>
  <si>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</si>
  <si>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</si>
  <si>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</si>
  <si>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</si>
  <si>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</si>
  <si>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</si>
  <si>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</si>
  <si>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</si>
  <si>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</si>
  <si>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</si>
  <si>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</si>
  <si>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</si>
  <si>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</si>
  <si>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</si>
  <si>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</si>
  <si>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</si>
  <si>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</si>
  <si>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</si>
  <si>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</si>
  <si>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</si>
  <si>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</si>
  <si>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</si>
  <si>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</si>
  <si>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</si>
  <si>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</si>
  <si>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</si>
  <si>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</si>
  <si>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</si>
  <si>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</si>
  <si>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</si>
  <si>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</si>
  <si>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</si>
  <si>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</si>
  <si>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</si>
  <si>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</si>
  <si>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</si>
  <si>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</si>
  <si>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</si>
  <si>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</si>
  <si>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</si>
  <si>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</si>
  <si>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</si>
  <si>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</si>
  <si>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</si>
  <si>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</si>
  <si>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</si>
  <si>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</si>
  <si>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</si>
  <si>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</si>
  <si>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</si>
  <si>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</si>
  <si>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</si>
  <si>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</si>
  <si>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</si>
  <si>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</si>
  <si>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</si>
  <si>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</si>
  <si>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</si>
  <si>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</si>
  <si>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</si>
  <si>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</si>
  <si>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</si>
  <si>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</si>
  <si>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</si>
  <si>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</si>
  <si>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</si>
  <si>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</si>
  <si>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</si>
  <si>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</si>
  <si>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</si>
  <si>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</si>
  <si>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</si>
  <si>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</si>
  <si>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</si>
  <si>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</si>
  <si>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</si>
  <si>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</si>
  <si>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</si>
  <si>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</si>
  <si>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</si>
  <si>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</si>
  <si>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</si>
  <si>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</si>
  <si>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</si>
  <si>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</si>
  <si>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</si>
  <si>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</si>
  <si>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</si>
  <si>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</si>
  <si>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</si>
  <si>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</si>
  <si>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</si>
  <si>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</si>
  <si>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</si>
  <si>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</si>
  <si>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</si>
  <si>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</si>
  <si>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</si>
  <si>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</si>
  <si>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</si>
  <si>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</si>
  <si>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</si>
  <si>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</si>
  <si>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</si>
  <si>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</si>
  <si>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</si>
  <si>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</si>
  <si>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</si>
  <si>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</si>
  <si>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</si>
  <si>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</si>
  <si>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</si>
  <si>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</si>
  <si>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</si>
  <si>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</si>
  <si>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</si>
  <si>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</si>
  <si>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</si>
  <si>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</si>
  <si>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</si>
  <si>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</si>
  <si>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</si>
  <si>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</si>
  <si>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</si>
  <si>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</si>
  <si>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</si>
  <si>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</si>
  <si>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</si>
  <si>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</si>
  <si>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</si>
  <si>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</si>
  <si>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</si>
  <si>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</si>
  <si>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</si>
  <si>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</si>
  <si>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</si>
  <si>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</si>
  <si>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</si>
  <si>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</si>
  <si>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</si>
  <si>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</si>
  <si>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</si>
  <si>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</si>
  <si>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</si>
  <si>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</si>
  <si>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</si>
  <si>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</si>
  <si>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</si>
  <si>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</si>
  <si>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</si>
  <si>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</si>
  <si>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</si>
  <si>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</si>
  <si>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</si>
  <si>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</si>
  <si>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</si>
  <si>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</si>
  <si>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</si>
  <si>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</si>
  <si>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</si>
  <si>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</si>
  <si>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</si>
  <si>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</si>
  <si>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</si>
  <si>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</si>
  <si>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</si>
  <si>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</si>
  <si>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</si>
  <si>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</si>
  <si>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</si>
  <si>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</si>
  <si>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</si>
  <si>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</si>
  <si>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</si>
  <si>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</si>
  <si>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</si>
  <si>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</si>
  <si>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</si>
  <si>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</si>
  <si>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</si>
  <si>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</si>
  <si>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</si>
  <si>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</si>
  <si>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</si>
  <si>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</si>
  <si>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</si>
  <si>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</si>
  <si>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</si>
  <si>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</si>
  <si>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</si>
  <si>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</si>
  <si>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</si>
  <si>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</si>
  <si>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</si>
  <si>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</si>
  <si>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</si>
  <si>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</si>
  <si>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</si>
  <si>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</si>
  <si>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</si>
  <si>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</si>
  <si>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</si>
  <si>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</si>
  <si>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</si>
  <si>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</si>
  <si>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</si>
  <si>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</si>
  <si>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</si>
  <si>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</si>
  <si>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</si>
  <si>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</si>
  <si>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</si>
  <si>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</si>
  <si>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</si>
  <si>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</si>
  <si>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</si>
  <si>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</si>
  <si>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</si>
  <si>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</si>
  <si>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</si>
  <si>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</si>
  <si>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</si>
  <si>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</si>
  <si>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</si>
  <si>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</si>
  <si>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</si>
  <si>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</si>
  <si>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</si>
  <si>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</si>
  <si>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</si>
  <si>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</si>
  <si>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</si>
  <si>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</si>
  <si>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</si>
  <si>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</si>
  <si>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</si>
  <si>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</si>
  <si>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</si>
  <si>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</si>
  <si>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</si>
  <si>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</si>
  <si>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</si>
  <si>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</si>
  <si>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</si>
  <si>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</si>
  <si>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</si>
  <si>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</si>
  <si>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</si>
  <si>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</si>
  <si>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</si>
  <si>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</si>
  <si>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</si>
  <si>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</si>
  <si>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</si>
  <si>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</si>
  <si>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</si>
  <si>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</si>
  <si>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</si>
  <si>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</si>
  <si>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</si>
  <si>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</si>
  <si>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</si>
  <si>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</si>
  <si>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</si>
  <si>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</si>
  <si>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</si>
  <si>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</si>
  <si>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</si>
  <si>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</si>
  <si>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</si>
  <si>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</si>
  <si>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</si>
  <si>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</si>
  <si>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</si>
  <si>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</si>
  <si>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</si>
  <si>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</si>
  <si>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</si>
  <si>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</si>
  <si>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</si>
  <si>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</si>
  <si>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</si>
  <si>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</si>
  <si>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</si>
  <si>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</si>
  <si>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</si>
  <si>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</si>
  <si>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</si>
  <si>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</si>
  <si>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</si>
  <si>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</si>
  <si>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</si>
  <si>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</si>
  <si>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</si>
  <si>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</si>
  <si>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</si>
  <si>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</si>
  <si>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</si>
  <si>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</si>
  <si>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</si>
  <si>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</si>
  <si>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</si>
  <si>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</si>
  <si>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</si>
  <si>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</si>
  <si>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</si>
  <si>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</si>
  <si>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</si>
  <si>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</si>
  <si>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</si>
  <si>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</si>
  <si>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</si>
  <si>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</si>
  <si>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</si>
  <si>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</si>
  <si>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</si>
  <si>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</si>
  <si>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</si>
  <si>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</si>
  <si>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</si>
  <si>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</si>
  <si>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</si>
  <si>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</si>
  <si>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</si>
  <si>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</si>
  <si>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</si>
  <si>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</si>
  <si>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</si>
  <si>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</si>
  <si>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</si>
  <si>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</si>
  <si>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</si>
  <si>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</si>
  <si>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</si>
  <si>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</si>
  <si>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</si>
  <si>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</si>
  <si>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</si>
  <si>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</si>
  <si>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</si>
  <si>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</si>
  <si>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</si>
  <si>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</si>
  <si>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</si>
  <si>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</si>
  <si>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</si>
  <si>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</si>
  <si>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</si>
  <si>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</si>
  <si>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</si>
  <si>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</si>
  <si>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</si>
  <si>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</si>
  <si>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</si>
  <si>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</si>
  <si>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</si>
  <si>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</si>
  <si>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</si>
  <si>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</si>
  <si>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</si>
  <si>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</si>
  <si>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</si>
  <si>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</si>
  <si>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</si>
  <si>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</si>
  <si>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</si>
  <si>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</si>
  <si>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</si>
  <si>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</si>
  <si>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</si>
  <si>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</si>
  <si>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</si>
  <si>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</si>
  <si>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</si>
  <si>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</si>
  <si>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</si>
  <si>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</si>
  <si>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</si>
  <si>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</si>
  <si>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</si>
  <si>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</si>
  <si>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</si>
  <si>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</si>
  <si>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</si>
  <si>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</si>
  <si>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</si>
  <si>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</si>
  <si>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</si>
  <si>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</si>
  <si>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</si>
  <si>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</si>
  <si>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</si>
  <si>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</si>
  <si>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</si>
  <si>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</si>
  <si>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</si>
  <si>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</si>
  <si>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</si>
  <si>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</si>
  <si>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</si>
  <si>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</si>
  <si>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</si>
  <si>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</si>
  <si>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</si>
  <si>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</si>
  <si>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</si>
  <si>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</si>
  <si>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</si>
  <si>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</si>
  <si>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</si>
  <si>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</si>
  <si>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</si>
  <si>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</si>
  <si>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</si>
  <si>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</si>
  <si>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</si>
  <si>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</si>
  <si>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</si>
  <si>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</si>
  <si>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</si>
  <si>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</si>
  <si>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</si>
  <si>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</si>
  <si>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</si>
  <si>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</si>
  <si>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</si>
  <si>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</si>
  <si>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</si>
  <si>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</si>
  <si>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</si>
  <si>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</si>
  <si>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</si>
  <si>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</si>
  <si>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</si>
  <si>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</si>
  <si>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</si>
  <si>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</si>
  <si>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</si>
  <si>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</si>
  <si>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</si>
  <si>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</si>
  <si>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</si>
  <si>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</si>
  <si>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</si>
  <si>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</si>
  <si>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</si>
  <si>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</si>
  <si>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</si>
  <si>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</si>
  <si>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</si>
  <si>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</si>
  <si>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</si>
  <si>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</si>
  <si>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</si>
  <si>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</si>
  <si>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</si>
  <si>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</si>
  <si>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</si>
  <si>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</si>
  <si>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</si>
  <si>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</si>
  <si>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</si>
  <si>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</si>
  <si>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</si>
  <si>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</si>
  <si>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</si>
  <si>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</si>
  <si>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</si>
  <si>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</si>
  <si>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</si>
  <si>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</si>
  <si>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</si>
  <si>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</si>
  <si>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</si>
  <si>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</si>
  <si>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</si>
  <si>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</si>
  <si>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</si>
  <si>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</si>
  <si>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</si>
  <si>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</si>
  <si>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</si>
  <si>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</si>
  <si>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</si>
  <si>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</si>
  <si>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</si>
  <si>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</si>
  <si>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</si>
  <si>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</si>
  <si>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</si>
  <si>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</si>
  <si>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</si>
  <si>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</si>
  <si>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</si>
  <si>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</si>
  <si>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</si>
  <si>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</si>
  <si>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</si>
  <si>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</si>
  <si>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</si>
  <si>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</si>
  <si>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</si>
  <si>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</si>
  <si>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</si>
  <si>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</si>
  <si>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</si>
  <si>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</si>
  <si>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</si>
  <si>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</si>
  <si>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</si>
  <si>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</si>
  <si>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</si>
  <si>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</si>
  <si>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</si>
  <si>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</si>
  <si>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</si>
  <si>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</si>
  <si>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</si>
  <si>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</si>
  <si>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</si>
  <si>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</si>
  <si>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</si>
  <si>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</si>
  <si>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</si>
  <si>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</si>
  <si>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</si>
  <si>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</si>
  <si>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</si>
  <si>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</si>
  <si>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</si>
  <si>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</si>
  <si>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</si>
  <si>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</si>
  <si>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</si>
  <si>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</si>
  <si>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</si>
  <si>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</si>
  <si>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</si>
  <si>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</si>
  <si>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</si>
  <si>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</si>
  <si>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</si>
  <si>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</si>
  <si>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</si>
  <si>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</si>
  <si>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</si>
  <si>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</si>
  <si>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</si>
  <si>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</si>
  <si>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</si>
  <si>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</si>
  <si>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</si>
  <si>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</si>
  <si>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</si>
  <si>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</si>
  <si>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</si>
  <si>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</si>
  <si>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</si>
  <si>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</si>
  <si>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</si>
  <si>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</si>
  <si>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</si>
  <si>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</si>
  <si>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</si>
  <si>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</si>
  <si>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</si>
  <si>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</si>
  <si>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</si>
  <si>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</si>
  <si>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</si>
  <si>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</si>
  <si>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</si>
  <si>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</si>
  <si>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</si>
  <si>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</si>
  <si>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</si>
  <si>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</si>
  <si>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</si>
  <si>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</si>
  <si>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</si>
  <si>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</si>
  <si>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</si>
  <si>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</si>
  <si>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</si>
  <si>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</si>
  <si>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</si>
  <si>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</si>
  <si>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</si>
  <si>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</si>
  <si>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</si>
  <si>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</si>
  <si>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</si>
  <si>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</si>
  <si>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</si>
  <si>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</si>
  <si>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</si>
  <si>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</si>
  <si>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</si>
  <si>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</si>
  <si>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</si>
  <si>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</si>
  <si>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</si>
  <si>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</si>
  <si>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</si>
  <si>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</si>
  <si>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</si>
  <si>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</si>
  <si>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</si>
  <si>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</si>
  <si>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</si>
  <si>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</si>
  <si>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</si>
  <si>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</si>
  <si>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</si>
  <si>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</si>
  <si>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</si>
  <si>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</si>
  <si>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</si>
  <si>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</si>
  <si>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</si>
  <si>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</si>
  <si>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</si>
  <si>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</si>
  <si>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</si>
  <si>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</si>
  <si>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</si>
  <si>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</si>
  <si>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</si>
  <si>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</si>
  <si>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</si>
  <si>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</si>
  <si>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</si>
  <si>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</si>
  <si>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</si>
  <si>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</si>
  <si>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</si>
  <si>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</si>
  <si>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</si>
  <si>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</si>
  <si>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</si>
  <si>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</si>
  <si>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</si>
  <si>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</si>
  <si>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</si>
  <si>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</si>
  <si>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</si>
  <si>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</si>
  <si>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</si>
  <si>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</si>
  <si>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</si>
  <si>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</si>
  <si>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</si>
  <si>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</si>
  <si>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</si>
  <si>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</si>
  <si>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</si>
  <si>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</si>
  <si>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</si>
  <si>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</si>
  <si>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</si>
  <si>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</si>
  <si>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</si>
  <si>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</si>
  <si>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</si>
  <si>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</si>
  <si>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</si>
  <si>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</si>
  <si>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</si>
  <si>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</si>
  <si>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</si>
  <si>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</si>
  <si>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</si>
  <si>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</si>
  <si>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</si>
  <si>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</si>
  <si>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</si>
  <si>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</si>
  <si>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</si>
  <si>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</si>
  <si>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</si>
  <si>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</si>
  <si>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</si>
  <si>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</si>
  <si>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</si>
  <si>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</si>
  <si>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</si>
  <si>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</si>
  <si>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</si>
  <si>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</si>
  <si>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</si>
  <si>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</si>
  <si>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</si>
  <si>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</si>
  <si>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</si>
  <si>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</si>
  <si>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</si>
  <si>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</si>
  <si>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</si>
  <si>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</si>
  <si>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</si>
  <si>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</si>
  <si>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</si>
  <si>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</si>
  <si>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</si>
  <si>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</si>
  <si>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</si>
  <si>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</si>
  <si>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</si>
  <si>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</si>
  <si>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</si>
  <si>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</si>
  <si>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</si>
  <si>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</si>
  <si>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</si>
  <si>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</si>
  <si>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</si>
  <si>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</si>
  <si>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</si>
  <si>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</si>
  <si>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</si>
  <si>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</si>
  <si>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</si>
  <si>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</si>
  <si>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</si>
  <si>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</si>
  <si>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</si>
  <si>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</si>
  <si>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</si>
  <si>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</si>
  <si>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</si>
  <si>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</si>
  <si>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</si>
  <si>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</si>
  <si>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</si>
  <si>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</si>
  <si>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</si>
  <si>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</si>
  <si>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</si>
  <si>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</si>
  <si>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</si>
  <si>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</si>
  <si>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</si>
  <si>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</si>
  <si>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</si>
  <si>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</si>
  <si>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</si>
  <si>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</si>
  <si>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</si>
  <si>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</si>
  <si>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</si>
  <si>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</si>
  <si>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</si>
  <si>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</si>
  <si>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</si>
  <si>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</si>
  <si>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</si>
  <si>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</si>
  <si>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</si>
  <si>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</si>
  <si>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</si>
  <si>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</si>
  <si>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</si>
  <si>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</si>
  <si>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</si>
  <si>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</si>
  <si>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</si>
  <si>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</si>
  <si>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</si>
  <si>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</si>
  <si>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</si>
  <si>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</si>
  <si>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</si>
  <si>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</si>
  <si>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</si>
  <si>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</si>
  <si>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</si>
  <si>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</si>
  <si>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</si>
  <si>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</si>
  <si>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</si>
  <si>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</si>
  <si>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</si>
  <si>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</si>
  <si>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</si>
  <si>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</si>
  <si>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</si>
  <si>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</si>
  <si>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</si>
  <si>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</si>
  <si>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</si>
  <si>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</si>
  <si>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</si>
  <si>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</si>
  <si>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</si>
  <si>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</si>
  <si>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</si>
  <si>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</si>
  <si>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</si>
  <si>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</si>
  <si>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</si>
  <si>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</si>
  <si>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</si>
  <si>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</si>
  <si>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</si>
  <si>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</si>
  <si>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</si>
  <si>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</si>
  <si>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</si>
  <si>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</si>
  <si>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</si>
  <si>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</si>
  <si>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</si>
  <si>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</si>
  <si>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</si>
  <si>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</si>
  <si>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</si>
  <si>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</si>
  <si>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</si>
  <si>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</si>
  <si>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</si>
  <si>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</si>
  <si>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</si>
  <si>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</si>
  <si>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</si>
  <si>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</si>
  <si>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</si>
  <si>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</si>
  <si>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</si>
  <si>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</si>
  <si>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</si>
  <si>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</si>
  <si>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</si>
  <si>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</si>
  <si>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</si>
  <si>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</si>
  <si>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</si>
  <si>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</si>
  <si>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</si>
  <si>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</si>
  <si>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</si>
  <si>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</si>
  <si>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</si>
  <si>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</si>
  <si>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</si>
  <si>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</si>
  <si>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</si>
  <si>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</si>
  <si>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</si>
  <si>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</si>
  <si>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</si>
  <si>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</si>
  <si>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</si>
  <si>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</si>
  <si>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</si>
  <si>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</si>
  <si>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</si>
  <si>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</si>
  <si>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</si>
  <si>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</si>
  <si>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</si>
  <si>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</si>
  <si>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</si>
  <si>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</si>
  <si>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</si>
  <si>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</si>
  <si>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</si>
  <si>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</si>
  <si>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</si>
  <si>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</si>
  <si>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</si>
  <si>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</si>
  <si>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</si>
  <si>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</si>
  <si>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</si>
  <si>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</si>
  <si>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</si>
  <si>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</si>
  <si>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</si>
  <si>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</si>
  <si>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</si>
  <si>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</si>
  <si>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</si>
  <si>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</si>
  <si>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</si>
  <si>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</si>
  <si>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</si>
  <si>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</si>
  <si>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</si>
  <si>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</si>
  <si>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</si>
  <si>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</si>
  <si>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</si>
  <si>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</si>
  <si>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</si>
  <si>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</si>
  <si>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</si>
  <si>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</si>
  <si>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</si>
  <si>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</si>
  <si>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</si>
  <si>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</si>
  <si>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</si>
  <si>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</si>
  <si>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</si>
  <si>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</si>
  <si>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</si>
  <si>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</si>
  <si>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</si>
  <si>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</si>
  <si>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</si>
  <si>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</si>
  <si>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</si>
  <si>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</si>
  <si>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</si>
  <si>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</si>
  <si>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</si>
  <si>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</si>
  <si>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</si>
  <si>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</si>
  <si>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</si>
  <si>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</si>
  <si>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</si>
  <si>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</si>
  <si>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</si>
  <si>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</si>
  <si>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</si>
  <si>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</si>
  <si>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</si>
  <si>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</si>
  <si>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</si>
  <si>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</si>
  <si>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</si>
  <si>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</si>
  <si>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</si>
  <si>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</si>
  <si>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</si>
  <si>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</si>
  <si>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</si>
  <si>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</si>
  <si>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</si>
  <si>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</si>
  <si>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</si>
  <si>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</si>
  <si>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</si>
  <si>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</si>
  <si>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</si>
  <si>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</si>
  <si>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</si>
  <si>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</si>
  <si>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</si>
  <si>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</si>
  <si>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</si>
  <si>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</si>
  <si>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</si>
  <si>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</si>
  <si>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</si>
  <si>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</si>
  <si>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</si>
  <si>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</si>
  <si>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</si>
  <si>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</si>
  <si>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</si>
  <si>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</si>
  <si>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</si>
  <si>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</si>
  <si>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</si>
  <si>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</si>
  <si>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</si>
  <si>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</si>
  <si>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</si>
  <si>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</si>
  <si>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</si>
  <si>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</si>
  <si>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</si>
  <si>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</si>
  <si>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</si>
  <si>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</si>
  <si>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</si>
  <si>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</si>
  <si>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</si>
  <si>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</si>
  <si>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</si>
  <si>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</si>
  <si>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</si>
  <si>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</si>
  <si>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</si>
  <si>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</si>
  <si>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</si>
  <si>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</si>
  <si>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</si>
  <si>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</si>
  <si>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</si>
  <si>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</si>
  <si>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</si>
  <si>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</si>
  <si>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</si>
  <si>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</si>
  <si>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</si>
  <si>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</si>
  <si>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</si>
  <si>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</si>
  <si>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</si>
  <si>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</si>
  <si>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</si>
  <si>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</si>
  <si>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</si>
  <si>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</si>
  <si>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</si>
  <si>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</si>
  <si>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</si>
  <si>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</si>
  <si>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</si>
  <si>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</si>
  <si>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</si>
  <si>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</si>
  <si>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</si>
  <si>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</si>
  <si>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</si>
  <si>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</si>
  <si>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</si>
  <si>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</si>
  <si>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</si>
  <si>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</si>
  <si>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</si>
  <si>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</si>
  <si>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</si>
  <si>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</si>
  <si>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</si>
  <si>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</si>
  <si>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</si>
  <si>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</si>
  <si>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</si>
  <si>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</si>
  <si>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</si>
  <si>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</si>
  <si>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</si>
  <si>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</si>
  <si>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</si>
  <si>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</si>
  <si>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</si>
  <si>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</si>
  <si>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</si>
  <si>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</si>
  <si>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</si>
  <si>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</si>
  <si>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</si>
  <si>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</si>
  <si>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</si>
  <si>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</si>
  <si>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</si>
  <si>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</si>
  <si>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</si>
  <si>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</si>
  <si>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</si>
  <si>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</si>
  <si>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</si>
  <si>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</si>
  <si>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</si>
  <si>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</si>
  <si>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</si>
  <si>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</si>
  <si>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</si>
  <si>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</si>
  <si>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</si>
  <si>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</si>
  <si>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</si>
  <si>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</si>
  <si>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</si>
  <si>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</si>
  <si>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</si>
  <si>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</si>
  <si>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</si>
  <si>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</si>
  <si>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</si>
  <si>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</si>
  <si>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</si>
  <si>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</si>
  <si>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</si>
  <si>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</si>
  <si>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</si>
  <si>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</si>
  <si>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</si>
  <si>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</si>
  <si>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</si>
  <si>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</si>
  <si>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</si>
  <si>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</si>
  <si>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</si>
  <si>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</si>
  <si>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</si>
  <si>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</si>
  <si>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</si>
  <si>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</si>
  <si>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</si>
  <si>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</si>
  <si>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</si>
  <si>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</si>
  <si>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</si>
  <si>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</si>
  <si>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</si>
  <si>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</si>
  <si>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</si>
  <si>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</si>
  <si>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</si>
  <si>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</si>
  <si>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</si>
  <si>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</si>
  <si>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</si>
  <si>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</si>
  <si>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</si>
  <si>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</si>
  <si>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</si>
  <si>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</si>
  <si>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</si>
  <si>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</si>
  <si>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</si>
  <si>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</si>
  <si>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</si>
  <si>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</si>
  <si>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</si>
  <si>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</si>
  <si>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</si>
  <si>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</si>
  <si>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</si>
  <si>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</si>
  <si>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</si>
  <si>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</si>
  <si>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</si>
  <si>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</si>
  <si>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</si>
  <si>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</si>
  <si>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</si>
  <si>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</si>
  <si>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</si>
  <si>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</si>
  <si>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</si>
  <si>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</si>
  <si>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</si>
  <si>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</si>
  <si>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</si>
  <si>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</si>
  <si>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</si>
  <si>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</si>
  <si>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</si>
  <si>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</si>
  <si>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</si>
  <si>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</si>
  <si>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</si>
  <si>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</si>
  <si>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</si>
  <si>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</si>
  <si>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</si>
  <si>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</si>
  <si>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</si>
  <si>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</si>
  <si>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</si>
  <si>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</si>
  <si>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</si>
  <si>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</si>
  <si>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</si>
  <si>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</si>
  <si>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</si>
  <si>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</si>
  <si>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</si>
  <si>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</si>
  <si>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</si>
  <si>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</si>
  <si>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</si>
  <si>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</si>
  <si>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</si>
  <si>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</si>
  <si>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</si>
  <si>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</si>
  <si>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</si>
  <si>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</si>
  <si>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</si>
  <si>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</si>
  <si>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</si>
  <si>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</si>
  <si>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</si>
  <si>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</si>
  <si>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</si>
  <si>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</si>
  <si>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</si>
  <si>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</si>
  <si>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</si>
  <si>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</si>
  <si>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</si>
  <si>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</si>
  <si>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</si>
  <si>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</si>
  <si>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</si>
  <si>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</si>
  <si>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</si>
  <si>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</si>
  <si>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</si>
  <si>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</si>
  <si>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</si>
  <si>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</si>
  <si>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</si>
  <si>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</si>
  <si>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</si>
  <si>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</si>
  <si>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</si>
  <si>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</si>
  <si>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</si>
  <si>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</si>
  <si>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</si>
  <si>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</si>
  <si>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</si>
  <si>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</si>
  <si>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</si>
  <si>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</si>
  <si>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</si>
  <si>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</si>
  <si>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</si>
  <si>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</si>
  <si>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</si>
  <si>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</si>
  <si>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</si>
  <si>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</si>
  <si>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</si>
  <si>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</si>
  <si>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</si>
  <si>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</si>
  <si>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</si>
  <si>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</si>
  <si>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</si>
  <si>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</si>
  <si>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</si>
  <si>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</si>
  <si>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</si>
  <si>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</si>
  <si>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</si>
  <si>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</si>
  <si>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</si>
  <si>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</si>
  <si>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</si>
  <si>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</si>
  <si>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</si>
  <si>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</si>
  <si>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</si>
  <si>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</si>
  <si>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</si>
  <si>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</si>
  <si>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</si>
  <si>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</si>
  <si>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</si>
  <si>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</si>
  <si>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</si>
  <si>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</si>
  <si>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</si>
  <si>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</si>
  <si>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</si>
  <si>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</si>
  <si>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</si>
  <si>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</si>
  <si>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</si>
  <si>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</si>
  <si>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</si>
  <si>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</si>
  <si>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</si>
  <si>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</si>
  <si>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</si>
  <si>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</si>
  <si>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</si>
  <si>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</si>
  <si>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</si>
  <si>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</si>
  <si>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</si>
  <si>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</si>
  <si>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</si>
  <si>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</si>
  <si>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</si>
  <si>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</si>
  <si>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</si>
  <si>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</si>
  <si>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</si>
  <si>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</si>
  <si>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</si>
  <si>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</si>
  <si>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</si>
  <si>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</si>
  <si>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</si>
  <si>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</si>
  <si>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</si>
  <si>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</si>
  <si>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</si>
  <si>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</si>
  <si>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</si>
  <si>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</si>
  <si>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</si>
  <si>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</si>
  <si>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</si>
  <si>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</si>
  <si>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</si>
  <si>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</si>
  <si>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</si>
  <si>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</si>
  <si>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</si>
  <si>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</si>
  <si>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</si>
  <si>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</si>
  <si>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</si>
  <si>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</si>
  <si>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</si>
  <si>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</si>
  <si>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</si>
  <si>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</si>
  <si>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</si>
  <si>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</si>
  <si>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</si>
  <si>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</si>
  <si>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</si>
  <si>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</si>
  <si>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</si>
  <si>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</si>
  <si>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</si>
  <si>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</si>
  <si>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</si>
  <si>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</si>
  <si>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</si>
  <si>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</si>
  <si>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</si>
  <si>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</si>
  <si>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</si>
  <si>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</si>
  <si>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</si>
  <si>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</si>
  <si>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</si>
  <si>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</si>
  <si>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</si>
  <si>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</si>
  <si>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</si>
  <si>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</si>
  <si>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</si>
  <si>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</si>
  <si>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</si>
  <si>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</si>
  <si>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</si>
  <si>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</si>
  <si>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</si>
  <si>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</si>
  <si>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</si>
  <si>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</si>
  <si>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</si>
  <si>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</si>
  <si>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</si>
  <si>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</si>
  <si>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</si>
  <si>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</si>
  <si>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</si>
  <si>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</si>
  <si>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</si>
  <si>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</si>
  <si>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</si>
  <si>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</si>
  <si>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</si>
  <si>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</si>
  <si>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</si>
  <si>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</si>
  <si>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</si>
  <si>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</si>
  <si>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</si>
  <si>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</si>
  <si>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</si>
  <si>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</si>
  <si>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</si>
  <si>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</si>
  <si>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</si>
  <si>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</si>
  <si>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</si>
  <si>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</si>
  <si>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</si>
  <si>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</si>
  <si>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</si>
  <si>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</si>
  <si>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</si>
  <si>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</si>
  <si>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</si>
  <si>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</si>
  <si>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</si>
  <si>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</si>
  <si>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</si>
  <si>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</si>
  <si>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</si>
  <si>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</si>
  <si>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</si>
  <si>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</si>
  <si>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</si>
  <si>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</si>
  <si>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</si>
  <si>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</si>
  <si>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</si>
  <si>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</si>
  <si>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</si>
  <si>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</si>
  <si>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</si>
  <si>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</si>
  <si>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</si>
  <si>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</si>
  <si>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</si>
  <si>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</si>
  <si>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</si>
  <si>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</si>
  <si>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</si>
  <si>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</si>
  <si>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</si>
  <si>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</si>
  <si>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</si>
  <si>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</si>
  <si>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</si>
  <si>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</si>
  <si>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</si>
  <si>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</si>
  <si>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</si>
  <si>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</si>
  <si>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</si>
  <si>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</si>
  <si>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</si>
  <si>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</si>
  <si>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</si>
  <si>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</si>
  <si>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</si>
  <si>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</si>
  <si>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</si>
  <si>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</si>
  <si>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</si>
  <si>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</si>
  <si>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</si>
  <si>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</si>
  <si>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</si>
  <si>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</si>
  <si>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</si>
  <si>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</si>
  <si>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</si>
  <si>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</si>
  <si>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</si>
  <si>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</si>
  <si>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</si>
  <si>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</si>
  <si>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</si>
  <si>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</si>
  <si>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</si>
  <si>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</si>
  <si>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</si>
  <si>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</si>
  <si>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</si>
  <si>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</si>
  <si>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</si>
  <si>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</si>
  <si>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</si>
  <si>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</si>
  <si>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</si>
  <si>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</si>
  <si>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</si>
  <si>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</si>
  <si>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</si>
  <si>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</si>
  <si>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</si>
  <si>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</si>
  <si>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</si>
  <si>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</si>
  <si>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</si>
  <si>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</si>
  <si>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</si>
  <si>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</si>
  <si>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</si>
  <si>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</si>
  <si>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</si>
  <si>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</si>
  <si>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</si>
  <si>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</si>
  <si>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</si>
  <si>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</si>
  <si>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</si>
  <si>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</si>
  <si>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</si>
  <si>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</si>
  <si>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</si>
  <si>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</si>
  <si>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</si>
  <si>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</si>
  <si>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</si>
  <si>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</si>
  <si>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</si>
  <si>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</si>
  <si>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</si>
  <si>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</si>
  <si>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</si>
  <si>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</si>
  <si>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</si>
  <si>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</si>
  <si>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</si>
  <si>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</si>
  <si>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</si>
  <si>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</si>
  <si>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</si>
  <si>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</si>
  <si>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</si>
  <si>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</si>
  <si>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</si>
  <si>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</si>
  <si>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</si>
  <si>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</si>
  <si>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</si>
  <si>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</si>
  <si>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</si>
  <si>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</si>
  <si>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</si>
  <si>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</si>
  <si>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</si>
  <si>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</si>
  <si>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</si>
  <si>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</si>
  <si>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</si>
  <si>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</si>
  <si>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</si>
  <si>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</si>
  <si>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</si>
  <si>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</si>
  <si>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</si>
  <si>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</si>
  <si>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</si>
  <si>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</si>
  <si>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</si>
  <si>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</si>
  <si>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</si>
  <si>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</si>
  <si>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</si>
  <si>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</si>
  <si>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</si>
  <si>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</si>
  <si>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</si>
  <si>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</si>
  <si>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</si>
  <si>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</si>
  <si>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</si>
  <si>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</si>
  <si>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</si>
  <si>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</si>
  <si>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</si>
  <si>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</si>
  <si>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</si>
  <si>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</si>
  <si>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</si>
  <si>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</si>
  <si>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</si>
  <si>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</si>
  <si>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</si>
  <si>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</si>
  <si>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</si>
  <si>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</si>
  <si>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</si>
  <si>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</si>
  <si>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</si>
  <si>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</si>
  <si>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</si>
  <si>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</si>
  <si>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</si>
  <si>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</si>
  <si>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</si>
  <si>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</si>
  <si>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</si>
  <si>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</si>
  <si>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</si>
  <si>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</si>
  <si>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</si>
  <si>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</si>
  <si>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</si>
  <si>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</si>
  <si>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</si>
  <si>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</si>
  <si>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</si>
  <si>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</si>
  <si>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</si>
  <si>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</si>
  <si>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</si>
  <si>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</si>
  <si>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</si>
  <si>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</si>
  <si>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</si>
  <si>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</si>
  <si>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</si>
  <si>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</si>
  <si>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</si>
  <si>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</si>
  <si>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</si>
  <si>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</si>
  <si>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</si>
  <si>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</si>
  <si>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</si>
  <si>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</si>
  <si>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</si>
  <si>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</si>
  <si>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</si>
  <si>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</si>
  <si>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</si>
  <si>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</si>
  <si>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</si>
  <si>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</si>
  <si>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</si>
  <si>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</si>
  <si>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</si>
  <si>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</si>
  <si>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</si>
  <si>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</si>
  <si>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</si>
  <si>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</si>
  <si>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</si>
  <si>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</si>
  <si>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</si>
  <si>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</si>
  <si>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</si>
  <si>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</si>
  <si>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</si>
  <si>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</si>
  <si>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</si>
  <si>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</si>
  <si>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</si>
  <si>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</si>
  <si>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</si>
  <si>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</si>
  <si>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</si>
  <si>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</si>
  <si>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</si>
  <si>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</si>
  <si>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</si>
  <si>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</si>
  <si>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</si>
  <si>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</si>
  <si>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</si>
  <si>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</si>
  <si>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</si>
  <si>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</si>
  <si>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</si>
  <si>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</si>
  <si>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</si>
  <si>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</si>
  <si>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</si>
  <si>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</si>
  <si>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</si>
  <si>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</si>
  <si>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</si>
  <si>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</si>
  <si>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</si>
  <si>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</si>
  <si>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</si>
  <si>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</si>
  <si>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</si>
  <si>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</si>
  <si>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</si>
  <si>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</si>
  <si>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</si>
  <si>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</si>
  <si>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</si>
  <si>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</si>
  <si>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</si>
  <si>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</si>
  <si>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</si>
  <si>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</si>
  <si>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</si>
  <si>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</si>
  <si>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</si>
  <si>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</si>
  <si>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</si>
  <si>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</si>
  <si>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</si>
  <si>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</si>
  <si>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</si>
  <si>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</si>
  <si>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</si>
  <si>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</si>
  <si>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</si>
  <si>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</si>
  <si>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</si>
  <si>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</si>
  <si>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</si>
  <si>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</si>
  <si>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</si>
  <si>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</si>
  <si>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</si>
  <si>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</si>
  <si>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</si>
  <si>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</si>
  <si>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</si>
  <si>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</si>
  <si>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</si>
  <si>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</si>
  <si>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</si>
  <si>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</si>
  <si>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</si>
  <si>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</si>
  <si>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</si>
  <si>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</si>
  <si>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</si>
  <si>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</si>
  <si>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</si>
  <si>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</si>
  <si>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</si>
  <si>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</si>
  <si>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</si>
  <si>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</si>
  <si>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</si>
  <si>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</si>
  <si>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</si>
  <si>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</si>
  <si>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</si>
  <si>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</si>
  <si>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</si>
  <si>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</si>
  <si>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</si>
  <si>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</si>
  <si>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</si>
  <si>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</si>
  <si>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</si>
  <si>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</si>
  <si>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</si>
  <si>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</si>
  <si>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</si>
  <si>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</si>
  <si>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</si>
  <si>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</si>
  <si>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</si>
  <si>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</si>
  <si>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</si>
  <si>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</si>
  <si>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</si>
  <si>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</si>
  <si>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</si>
  <si>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</si>
  <si>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</si>
  <si>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</si>
  <si>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</si>
  <si>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</si>
  <si>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</si>
  <si>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</si>
  <si>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</si>
  <si>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</si>
  <si>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</si>
  <si>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</si>
  <si>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</si>
  <si>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</si>
  <si>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</si>
  <si>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</si>
  <si>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</si>
  <si>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</si>
  <si>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</si>
  <si>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</si>
  <si>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</si>
  <si>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</si>
  <si>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</si>
  <si>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</si>
  <si>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</si>
  <si>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</si>
  <si>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</si>
  <si>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</si>
  <si>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</si>
  <si>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</si>
  <si>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</si>
  <si>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</si>
  <si>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</si>
  <si>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</si>
  <si>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</si>
  <si>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</si>
  <si>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</si>
  <si>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</si>
  <si>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</si>
  <si>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</si>
  <si>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</si>
  <si>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</si>
  <si>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</si>
  <si>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</si>
  <si>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</si>
  <si>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</si>
  <si>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</si>
  <si>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</si>
  <si>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</si>
  <si>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</si>
  <si>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</si>
  <si>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</si>
  <si>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</si>
  <si>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</si>
  <si>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</si>
  <si>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</si>
  <si>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</si>
  <si>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</si>
  <si>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</si>
  <si>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</si>
  <si>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</si>
  <si>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</si>
  <si>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</si>
  <si>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</si>
  <si>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</si>
  <si>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</si>
  <si>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</si>
  <si>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</si>
  <si>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</si>
  <si>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</si>
  <si>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</si>
  <si>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</si>
  <si>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</si>
  <si>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</si>
  <si>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</si>
  <si>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</si>
  <si>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</si>
  <si>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</si>
  <si>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</si>
  <si>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</si>
  <si>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</si>
  <si>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</si>
  <si>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</si>
  <si>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</si>
  <si>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</si>
  <si>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</si>
  <si>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</si>
  <si>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</si>
  <si>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</si>
  <si>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</si>
  <si>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</si>
  <si>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</si>
  <si>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</si>
  <si>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</si>
  <si>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</si>
  <si>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</si>
  <si>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</si>
  <si>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</si>
  <si>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</si>
  <si>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</si>
  <si>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</si>
  <si>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</si>
  <si>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</si>
  <si>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</si>
  <si>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</si>
  <si>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</si>
  <si>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</si>
  <si>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</si>
  <si>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</si>
  <si>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</si>
  <si>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</si>
  <si>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</si>
  <si>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</si>
  <si>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</si>
  <si>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</si>
  <si>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</si>
  <si>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</si>
  <si>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</si>
  <si>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</si>
  <si>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</si>
  <si>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</si>
  <si>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</si>
  <si>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</si>
  <si>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</si>
  <si>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</si>
  <si>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</si>
  <si>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</si>
  <si>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</si>
  <si>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</si>
  <si>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</si>
  <si>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</si>
  <si>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</si>
  <si>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</si>
  <si>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</si>
  <si>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</si>
  <si>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</si>
  <si>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</si>
  <si>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</si>
  <si>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</si>
  <si>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</si>
  <si>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</si>
  <si>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</si>
  <si>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</si>
  <si>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</si>
  <si>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</si>
  <si>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</si>
  <si>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</si>
  <si>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</si>
  <si>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</si>
  <si>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</si>
  <si>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</si>
  <si>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</si>
  <si>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</si>
  <si>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</si>
  <si>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</si>
  <si>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</si>
  <si>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</si>
  <si>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</si>
  <si>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</si>
  <si>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</si>
  <si>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</si>
  <si>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</si>
  <si>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</si>
  <si>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</si>
  <si>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</si>
  <si>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</si>
  <si>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</si>
  <si>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</si>
  <si>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</si>
  <si>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</si>
  <si>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</si>
  <si>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</si>
  <si>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</si>
  <si>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</si>
  <si>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</si>
  <si>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</si>
  <si>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</si>
  <si>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</si>
  <si>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</si>
  <si>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</si>
  <si>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</si>
  <si>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</si>
  <si>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</si>
  <si>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</si>
  <si>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</si>
  <si>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</si>
  <si>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</si>
  <si>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</si>
  <si>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</si>
  <si>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</si>
  <si>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</si>
  <si>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</si>
  <si>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</si>
  <si>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</si>
  <si>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</si>
  <si>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</si>
  <si>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</si>
  <si>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</si>
  <si>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</si>
  <si>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</si>
  <si>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</si>
  <si>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</si>
  <si>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</si>
  <si>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</si>
  <si>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</si>
  <si>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</si>
  <si>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</si>
  <si>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</si>
  <si>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</si>
  <si>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</si>
  <si>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</si>
  <si>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</si>
  <si>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</si>
  <si>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</si>
  <si>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</si>
  <si>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</si>
  <si>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</si>
  <si>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</si>
  <si>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</si>
  <si>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</si>
  <si>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</si>
  <si>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</si>
  <si>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</si>
  <si>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</si>
  <si>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</si>
  <si>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</si>
  <si>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</si>
  <si>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</si>
  <si>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</si>
  <si>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</si>
  <si>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</si>
  <si>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</si>
  <si>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</si>
  <si>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</si>
  <si>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</si>
  <si>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</si>
  <si>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</si>
  <si>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</si>
  <si>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</si>
  <si>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</si>
  <si>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</si>
  <si>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</si>
  <si>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</si>
  <si>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</si>
  <si>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</si>
  <si>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</si>
  <si>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</si>
  <si>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</si>
  <si>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</si>
  <si>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</si>
  <si>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</si>
  <si>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</si>
  <si>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</si>
  <si>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</si>
  <si>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</si>
  <si>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</si>
  <si>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</si>
  <si>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</si>
  <si>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</si>
  <si>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</si>
  <si>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</si>
  <si>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</si>
  <si>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</si>
  <si>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</si>
  <si>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</si>
  <si>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</si>
  <si>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</si>
  <si>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</si>
  <si>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</si>
  <si>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</si>
  <si>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</si>
  <si>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</si>
  <si>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</si>
  <si>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</si>
  <si>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</si>
  <si>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</si>
  <si>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</si>
  <si>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</si>
  <si>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</si>
  <si>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</si>
  <si>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</si>
  <si>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</si>
  <si>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</si>
  <si>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</si>
  <si>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</si>
  <si>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</si>
  <si>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</si>
  <si>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</si>
  <si>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</si>
  <si>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</si>
  <si>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</si>
  <si>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</si>
  <si>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</si>
  <si>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</si>
  <si>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</si>
  <si>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</si>
  <si>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</si>
  <si>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</si>
  <si>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</si>
  <si>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</si>
  <si>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</si>
  <si>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</si>
  <si>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</si>
  <si>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</si>
  <si>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</si>
  <si>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</si>
  <si>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</si>
  <si>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</si>
  <si>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</si>
  <si>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</si>
  <si>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</si>
  <si>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</si>
  <si>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</si>
  <si>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</si>
  <si>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</si>
  <si>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</si>
  <si>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</si>
  <si>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</si>
  <si>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</si>
  <si>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</si>
  <si>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</si>
  <si>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</si>
  <si>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</si>
  <si>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</si>
  <si>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</si>
  <si>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</si>
  <si>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</si>
  <si>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</si>
  <si>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</si>
  <si>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</si>
  <si>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</si>
  <si>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</si>
  <si>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</si>
  <si>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</si>
  <si>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</si>
  <si>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</si>
  <si>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</si>
  <si>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</si>
  <si>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</si>
  <si>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</si>
  <si>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</si>
  <si>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</si>
  <si>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</si>
  <si>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</si>
  <si>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</si>
  <si>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</si>
  <si>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</si>
  <si>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</si>
  <si>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</si>
  <si>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</si>
  <si>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</si>
  <si>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</si>
  <si>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</si>
  <si>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</si>
  <si>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</si>
  <si>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</si>
  <si>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</si>
  <si>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</si>
  <si>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</si>
  <si>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</si>
  <si>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</si>
  <si>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</si>
  <si>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</si>
  <si>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</si>
  <si>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</si>
  <si>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</si>
  <si>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</si>
  <si>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</si>
  <si>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</si>
  <si>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</si>
  <si>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</si>
  <si>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</si>
  <si>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</si>
  <si>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</si>
  <si>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</si>
  <si>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</si>
  <si>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</si>
  <si>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</si>
  <si>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</si>
  <si>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</si>
  <si>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</si>
  <si>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</si>
  <si>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</si>
  <si>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</si>
  <si>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</si>
  <si>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</si>
  <si>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</si>
  <si>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</si>
  <si>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</si>
  <si>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</si>
  <si>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</si>
  <si>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</si>
  <si>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</si>
  <si>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</si>
  <si>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</si>
  <si>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</si>
  <si>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</si>
  <si>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</si>
  <si>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</si>
  <si>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</si>
  <si>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</si>
  <si>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</si>
  <si>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</si>
  <si>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</si>
  <si>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</si>
  <si>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</si>
  <si>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</si>
  <si>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</si>
  <si>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</si>
  <si>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</si>
  <si>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</si>
  <si>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</si>
  <si>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</si>
  <si>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</si>
  <si>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</si>
  <si>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</si>
  <si>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</si>
  <si>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</si>
  <si>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</si>
  <si>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</si>
  <si>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</si>
  <si>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</si>
  <si>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</si>
  <si>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</si>
  <si>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</si>
  <si>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</si>
  <si>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</si>
  <si>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</si>
  <si>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</si>
  <si>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</si>
  <si>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</si>
  <si>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</si>
  <si>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</si>
  <si>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</si>
  <si>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</si>
  <si>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</si>
  <si>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</si>
  <si>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</si>
  <si>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</si>
  <si>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</si>
  <si>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</si>
  <si>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</si>
  <si>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</si>
  <si>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</si>
  <si>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</si>
  <si>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</si>
  <si>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</si>
  <si>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</si>
  <si>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</si>
  <si>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</si>
  <si>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</si>
  <si>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</si>
  <si>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</si>
  <si>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</si>
  <si>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</si>
  <si>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</si>
  <si>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</si>
  <si>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</si>
  <si>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</si>
  <si>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</si>
  <si>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</si>
  <si>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</si>
  <si>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</si>
  <si>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</si>
  <si>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</si>
  <si>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</si>
  <si>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</si>
  <si>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</si>
  <si>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</si>
  <si>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</si>
  <si>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</si>
  <si>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</si>
  <si>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</si>
  <si>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</si>
  <si>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</si>
  <si>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</si>
  <si>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</si>
  <si>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</si>
  <si>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</si>
  <si>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</si>
  <si>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</si>
  <si>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</si>
  <si>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</si>
  <si>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</si>
  <si>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</si>
  <si>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</si>
  <si>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</si>
  <si>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</si>
  <si>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</si>
  <si>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</si>
  <si>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</si>
  <si>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</si>
  <si>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</si>
  <si>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</si>
  <si>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</si>
  <si>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</si>
  <si>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</si>
  <si>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</si>
  <si>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</si>
  <si>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</si>
  <si>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</si>
  <si>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</si>
  <si>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</si>
  <si>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</si>
  <si>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</si>
  <si>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</si>
  <si>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</si>
  <si>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</si>
  <si>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</si>
  <si>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</si>
  <si>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</si>
  <si>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</si>
  <si>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</si>
  <si>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</si>
  <si>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</si>
  <si>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</si>
  <si>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</si>
  <si>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</si>
  <si>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</si>
  <si>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</si>
  <si>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</si>
  <si>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</si>
  <si>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</si>
  <si>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</si>
  <si>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</si>
  <si>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</si>
  <si>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</si>
  <si>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</si>
  <si>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</si>
  <si>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</si>
  <si>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</si>
  <si>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</si>
  <si>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</si>
  <si>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</si>
  <si>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</si>
  <si>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</si>
  <si>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</si>
  <si>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</si>
  <si>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</si>
  <si>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</si>
  <si>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</si>
  <si>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</si>
  <si>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</si>
  <si>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</si>
  <si>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</si>
  <si>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</si>
  <si>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</si>
  <si>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</si>
  <si>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</si>
  <si>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</si>
  <si>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</si>
  <si>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</si>
  <si>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</si>
  <si>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</si>
  <si>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</si>
  <si>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</si>
  <si>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</si>
  <si>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</si>
  <si>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</si>
  <si>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</si>
  <si>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</si>
  <si>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</si>
  <si>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</si>
  <si>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</si>
  <si>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</si>
  <si>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</si>
  <si>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</si>
  <si>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</si>
  <si>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</si>
  <si>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</si>
  <si>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</si>
  <si>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</si>
  <si>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</si>
  <si>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</si>
  <si>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</si>
  <si>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</si>
  <si>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</si>
  <si>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</si>
  <si>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</si>
  <si>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</si>
  <si>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</si>
  <si>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</si>
  <si>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</si>
  <si>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</si>
  <si>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</si>
  <si>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</si>
  <si>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</si>
  <si>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</si>
  <si>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</si>
  <si>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</si>
  <si>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</si>
  <si>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</si>
  <si>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</si>
  <si>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</si>
  <si>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</si>
  <si>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</si>
  <si>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</si>
  <si>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</si>
  <si>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</si>
  <si>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</si>
  <si>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</si>
  <si>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</si>
  <si>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</si>
  <si>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</si>
  <si>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</si>
  <si>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</si>
  <si>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</si>
  <si>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</si>
  <si>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</si>
  <si>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</si>
  <si>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</si>
  <si>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</si>
  <si>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</si>
  <si>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</si>
  <si>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</si>
  <si>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</si>
  <si>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</si>
  <si>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</si>
  <si>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</si>
  <si>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</si>
  <si>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</si>
  <si>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</si>
  <si>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</si>
  <si>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</si>
  <si>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</si>
  <si>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</si>
  <si>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</si>
  <si>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</si>
  <si>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</si>
  <si>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</si>
  <si>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</si>
  <si>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</si>
  <si>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</si>
  <si>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</si>
  <si>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</si>
  <si>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</si>
  <si>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</si>
  <si>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</si>
  <si>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</si>
  <si>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</si>
  <si>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</si>
  <si>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</si>
  <si>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</si>
  <si>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</si>
  <si>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</si>
  <si>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</si>
  <si>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</si>
  <si>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</si>
  <si>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</si>
  <si>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</si>
  <si>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</si>
  <si>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</si>
  <si>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</si>
  <si>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</si>
  <si>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</si>
  <si>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</si>
  <si>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</si>
  <si>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</si>
  <si>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</si>
  <si>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</si>
  <si>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</si>
  <si>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</si>
  <si>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</si>
  <si>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</si>
  <si>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</si>
  <si>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</si>
  <si>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</si>
  <si>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</si>
  <si>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</si>
  <si>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</si>
  <si>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</si>
  <si>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</si>
  <si>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</si>
  <si>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</si>
  <si>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</si>
  <si>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</si>
  <si>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</si>
  <si>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</si>
  <si>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</si>
  <si>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</si>
  <si>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</si>
  <si>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</si>
  <si>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</si>
  <si>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</si>
  <si>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</si>
  <si>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</si>
  <si>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</si>
  <si>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</si>
  <si>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</si>
  <si>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</si>
  <si>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</si>
  <si>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</si>
  <si>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</si>
  <si>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</si>
  <si>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</si>
  <si>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</si>
  <si>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</si>
  <si>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</si>
  <si>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</si>
  <si>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</si>
  <si>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</si>
  <si>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</si>
  <si>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</si>
  <si>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</si>
  <si>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</si>
  <si>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</si>
  <si>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</si>
  <si>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</si>
  <si>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</si>
  <si>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</si>
  <si>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</si>
  <si>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</si>
  <si>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</si>
  <si>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</si>
  <si>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</si>
  <si>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</si>
  <si>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</si>
  <si>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</si>
  <si>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</si>
  <si>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</si>
  <si>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</si>
  <si>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</si>
  <si>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</si>
  <si>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</si>
  <si>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</si>
  <si>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</si>
  <si>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</si>
  <si>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</si>
  <si>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</si>
  <si>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</si>
  <si>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</si>
  <si>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</si>
  <si>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</si>
  <si>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</si>
  <si>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</si>
  <si>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</si>
  <si>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</si>
  <si>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</si>
  <si>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</si>
  <si>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</si>
  <si>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</si>
  <si>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</si>
  <si>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</si>
  <si>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</si>
  <si>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</si>
  <si>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</si>
  <si>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</si>
  <si>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</si>
  <si>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</si>
  <si>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</si>
  <si>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</si>
  <si>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</si>
  <si>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</si>
  <si>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</si>
  <si>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</si>
  <si>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</si>
  <si>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</si>
  <si>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</si>
  <si>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</si>
  <si>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</si>
  <si>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</si>
  <si>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</si>
  <si>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</si>
  <si>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</si>
  <si>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</si>
  <si>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</si>
  <si>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</si>
  <si>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</si>
  <si>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</si>
  <si>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</si>
  <si>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</si>
  <si>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</si>
  <si>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</si>
  <si>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</si>
  <si>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</si>
  <si>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</si>
  <si>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</si>
  <si>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</si>
  <si>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</si>
  <si>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</si>
  <si>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</si>
  <si>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</si>
  <si>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</si>
  <si>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</si>
  <si>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</si>
  <si>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</si>
  <si>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</si>
  <si>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</si>
  <si>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</si>
  <si>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</si>
  <si>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</si>
  <si>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</si>
  <si>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</si>
  <si>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</si>
  <si>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</si>
  <si>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</si>
  <si>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</si>
  <si>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</si>
  <si>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</si>
  <si>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</si>
  <si>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</si>
  <si>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</si>
  <si>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</si>
  <si>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</si>
  <si>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</si>
  <si>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</si>
  <si>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</si>
  <si>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</si>
  <si>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</si>
  <si>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</si>
  <si>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</si>
  <si>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</si>
  <si>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</si>
  <si>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</si>
  <si>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</si>
  <si>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</si>
  <si>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</si>
  <si>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</si>
  <si>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</si>
  <si>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</si>
  <si>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</si>
  <si>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</si>
  <si>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</si>
  <si>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</si>
  <si>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</si>
  <si>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</si>
  <si>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</si>
  <si>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</si>
  <si>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</si>
  <si>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</si>
  <si>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</si>
  <si>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</si>
  <si>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</si>
  <si>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</si>
  <si>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</si>
  <si>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</si>
  <si>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</si>
  <si>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</si>
  <si>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</si>
  <si>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</si>
  <si>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</si>
  <si>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</si>
  <si>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</si>
  <si>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</si>
  <si>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</si>
  <si>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</si>
  <si>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</si>
  <si>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</si>
  <si>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</si>
  <si>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</si>
  <si>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</si>
  <si>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</si>
  <si>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</si>
  <si>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</si>
  <si>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</si>
  <si>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</si>
  <si>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</si>
  <si>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</si>
  <si>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</si>
  <si>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</si>
  <si>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</si>
  <si>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</si>
  <si>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</si>
  <si>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</si>
  <si>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</si>
  <si>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</si>
  <si>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</si>
  <si>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</si>
  <si>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</si>
  <si>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</si>
  <si>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</si>
  <si>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</si>
  <si>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</si>
  <si>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</si>
  <si>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</si>
  <si>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</si>
  <si>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</si>
  <si>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</si>
  <si>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</si>
  <si>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</si>
  <si>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</si>
  <si>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</si>
  <si>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</si>
  <si>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</si>
  <si>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</si>
  <si>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</si>
  <si>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</si>
  <si>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</si>
  <si>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</si>
  <si>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</si>
  <si>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</si>
  <si>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</si>
  <si>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</si>
  <si>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</si>
  <si>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</si>
  <si>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</si>
  <si>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</si>
  <si>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</si>
  <si>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</si>
  <si>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</si>
  <si>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</si>
  <si>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</si>
  <si>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</si>
  <si>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</si>
  <si>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</si>
  <si>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</si>
  <si>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</si>
  <si>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</si>
  <si>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</si>
  <si>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</si>
  <si>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</si>
  <si>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</si>
  <si>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</si>
  <si>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</si>
  <si>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</si>
  <si>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</si>
  <si>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</si>
  <si>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</si>
  <si>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</si>
  <si>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</si>
  <si>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</si>
  <si>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</si>
  <si>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</si>
  <si>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</si>
  <si>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</si>
  <si>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</si>
  <si>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</si>
  <si>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</si>
  <si>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</si>
  <si>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</si>
  <si>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</si>
  <si>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</si>
  <si>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</si>
  <si>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</si>
  <si>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</si>
  <si>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</si>
  <si>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</si>
  <si>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</si>
  <si>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</si>
  <si>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</si>
  <si>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</si>
  <si>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</si>
  <si>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</si>
  <si>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</si>
  <si>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</si>
  <si>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</si>
  <si>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</si>
  <si>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</si>
  <si>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</si>
  <si>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</si>
  <si>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</si>
  <si>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</si>
  <si>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</si>
  <si>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</si>
  <si>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</si>
  <si>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</si>
  <si>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</si>
  <si>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</si>
  <si>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</si>
  <si>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</si>
  <si>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</si>
  <si>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</si>
  <si>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</si>
  <si>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</si>
  <si>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</si>
  <si>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</si>
  <si>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</si>
  <si>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</si>
  <si>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</si>
  <si>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</si>
  <si>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</si>
  <si>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</si>
  <si>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</si>
  <si>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</si>
  <si>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</si>
  <si>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</si>
  <si>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</si>
  <si>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</si>
  <si>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</si>
  <si>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</si>
  <si>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</si>
  <si>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</si>
  <si>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</si>
  <si>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</si>
  <si>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</si>
  <si>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</si>
  <si>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</si>
  <si>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</si>
  <si>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</si>
  <si>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</si>
  <si>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</si>
  <si>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</si>
  <si>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</si>
  <si>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</si>
  <si>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</si>
  <si>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</si>
  <si>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</si>
  <si>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</si>
  <si>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</si>
  <si>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</si>
  <si>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</si>
  <si>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</si>
  <si>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</si>
  <si>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</si>
  <si>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</si>
  <si>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</si>
  <si>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</si>
  <si>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</si>
  <si>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</si>
  <si>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</si>
  <si>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</si>
  <si>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</si>
  <si>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</si>
  <si>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</si>
  <si>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</si>
  <si>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</si>
  <si>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</si>
  <si>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</si>
  <si>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</si>
  <si>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</si>
  <si>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</si>
  <si>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</si>
  <si>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</si>
  <si>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</si>
  <si>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</si>
  <si>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</si>
  <si>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</si>
  <si>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</si>
  <si>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</si>
  <si>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</si>
  <si>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</si>
  <si>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</si>
  <si>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</si>
  <si>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</si>
  <si>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</si>
  <si>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</si>
  <si>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</si>
  <si>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</si>
  <si>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</si>
  <si>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</si>
  <si>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</si>
  <si>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</si>
  <si>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</si>
  <si>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</si>
  <si>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</si>
  <si>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</si>
  <si>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</si>
  <si>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</si>
  <si>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</si>
  <si>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</si>
  <si>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</si>
  <si>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</si>
  <si>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</si>
  <si>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</si>
  <si>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</si>
  <si>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</si>
  <si>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</si>
  <si>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</si>
  <si>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</si>
  <si>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</si>
  <si>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</si>
  <si>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</si>
  <si>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</si>
  <si>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</si>
  <si>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</si>
  <si>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</si>
  <si>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</si>
  <si>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</si>
  <si>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</si>
  <si>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</si>
  <si>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</si>
  <si>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</si>
  <si>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</si>
  <si>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</si>
  <si>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</si>
  <si>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</si>
  <si>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</si>
  <si>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</si>
  <si>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</si>
  <si>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</si>
  <si>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</si>
  <si>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</si>
  <si>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</si>
  <si>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</si>
  <si>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</si>
  <si>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</si>
  <si>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</si>
  <si>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</si>
  <si>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</si>
  <si>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</si>
  <si>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</si>
  <si>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</si>
  <si>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</si>
  <si>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</si>
  <si>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</si>
  <si>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</si>
  <si>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</si>
  <si>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</si>
  <si>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</si>
  <si>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</si>
  <si>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</si>
  <si>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</si>
  <si>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</si>
  <si>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</si>
  <si>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</si>
  <si>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</si>
  <si>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</si>
  <si>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</si>
  <si>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</si>
  <si>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</si>
  <si>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</si>
  <si>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</si>
  <si>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</si>
  <si>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</si>
  <si>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</si>
  <si>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</si>
  <si>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</si>
  <si>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</si>
  <si>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</si>
  <si>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</si>
  <si>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</si>
  <si>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</si>
  <si>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</si>
  <si>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</si>
  <si>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</si>
  <si>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</si>
  <si>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</si>
  <si>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</si>
  <si>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</si>
  <si>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</si>
  <si>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</si>
  <si>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</si>
  <si>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</si>
  <si>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</si>
  <si>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</si>
  <si>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</si>
  <si>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</si>
  <si>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</si>
  <si>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</si>
  <si>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</si>
  <si>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</si>
  <si>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</si>
  <si>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</si>
  <si>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</si>
  <si>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</si>
  <si>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</si>
  <si>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</si>
  <si>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</si>
  <si>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</si>
  <si>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</si>
  <si>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</si>
  <si>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</si>
  <si>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</si>
  <si>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</si>
  <si>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</si>
  <si>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</si>
  <si>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</si>
  <si>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</si>
  <si>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</si>
  <si>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</si>
  <si>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</si>
  <si>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</si>
  <si>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</si>
  <si>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</si>
  <si>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</si>
  <si>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</si>
  <si>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</si>
  <si>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</si>
  <si>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</si>
  <si>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</si>
  <si>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</si>
  <si>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</si>
  <si>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</si>
  <si>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</si>
  <si>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</si>
  <si>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</si>
  <si>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</si>
  <si>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</si>
  <si>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</si>
  <si>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</si>
  <si>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</si>
  <si>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</si>
  <si>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</si>
  <si>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</si>
  <si>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</si>
  <si>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</si>
  <si>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</si>
  <si>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</si>
  <si>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</si>
  <si>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</si>
  <si>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</si>
  <si>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</si>
  <si>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</si>
  <si>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</si>
  <si>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</si>
  <si>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</si>
  <si>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</si>
  <si>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</si>
  <si>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</si>
  <si>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</si>
  <si>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</si>
  <si>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</si>
  <si>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</si>
  <si>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</si>
  <si>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</si>
  <si>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</si>
  <si>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</si>
  <si>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</si>
  <si>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</si>
  <si>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</si>
  <si>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</si>
  <si>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</si>
  <si>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</si>
  <si>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</si>
  <si>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</si>
  <si>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</si>
  <si>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</si>
  <si>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</si>
  <si>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</si>
  <si>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</si>
  <si>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</si>
  <si>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</si>
  <si>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</si>
  <si>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</si>
  <si>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</si>
  <si>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</si>
  <si>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</si>
  <si>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</si>
  <si>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</si>
  <si>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</si>
  <si>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</si>
  <si>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</si>
  <si>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</si>
  <si>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</si>
  <si>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</si>
  <si>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</si>
  <si>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</si>
  <si>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</si>
  <si>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</si>
  <si>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</si>
  <si>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</si>
  <si>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</si>
  <si>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</si>
  <si>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</si>
  <si>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</si>
  <si>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</si>
  <si>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</si>
  <si>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</si>
  <si>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</si>
  <si>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</si>
  <si>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</si>
  <si>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</si>
  <si>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</si>
  <si>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</si>
  <si>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</si>
  <si>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</si>
  <si>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</si>
  <si>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</si>
  <si>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</si>
  <si>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</si>
  <si>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</si>
  <si>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</si>
  <si>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</si>
  <si>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</si>
  <si>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</si>
  <si>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</si>
  <si>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</si>
  <si>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</si>
  <si>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</si>
  <si>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</si>
  <si>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</si>
  <si>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</si>
  <si>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</si>
  <si>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</si>
  <si>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</si>
  <si>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</si>
  <si>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</si>
  <si>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</si>
  <si>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</si>
  <si>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</si>
  <si>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</si>
  <si>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</si>
  <si>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</si>
  <si>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</si>
  <si>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</si>
  <si>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</si>
  <si>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</si>
  <si>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</si>
  <si>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</si>
  <si>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</si>
  <si>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</si>
  <si>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</si>
  <si>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</si>
  <si>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</si>
  <si>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</si>
  <si>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</si>
  <si>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</si>
  <si>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</si>
  <si>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</si>
  <si>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</si>
  <si>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</si>
  <si>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</si>
  <si>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</si>
  <si>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</si>
  <si>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</si>
  <si>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</si>
  <si>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</si>
  <si>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</si>
  <si>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</si>
  <si>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</si>
  <si>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</si>
  <si>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</si>
  <si>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</si>
  <si>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</si>
  <si>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</si>
  <si>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</si>
  <si>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</si>
  <si>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</si>
  <si>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</si>
  <si>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</si>
  <si>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</si>
  <si>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</si>
  <si>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</si>
  <si>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</si>
  <si>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</si>
  <si>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</si>
  <si>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</si>
  <si>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</si>
  <si>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</si>
  <si>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</si>
  <si>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</si>
  <si>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</si>
  <si>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</si>
  <si>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</si>
  <si>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</si>
  <si>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</si>
  <si>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</si>
  <si>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</si>
  <si>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</si>
  <si>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</si>
  <si>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</si>
  <si>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</si>
  <si>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</si>
  <si>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</si>
  <si>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</si>
  <si>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</si>
  <si>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</si>
  <si>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</si>
  <si>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</si>
  <si>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</si>
  <si>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</si>
  <si>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</si>
  <si>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</si>
  <si>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</si>
  <si>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</si>
  <si>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</si>
  <si>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</si>
  <si>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</si>
  <si>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</si>
  <si>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</si>
  <si>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</si>
  <si>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</si>
  <si>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</si>
  <si>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</si>
  <si>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</si>
  <si>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</si>
  <si>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</si>
  <si>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</si>
  <si>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</si>
  <si>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</si>
  <si>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</si>
  <si>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</si>
  <si>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</si>
  <si>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</si>
  <si>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</si>
  <si>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</si>
  <si>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</si>
  <si>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</si>
  <si>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</si>
  <si>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</si>
  <si>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</si>
  <si>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</si>
  <si>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</si>
  <si>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</si>
  <si>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</si>
  <si>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</si>
  <si>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</si>
  <si>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</si>
  <si>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</si>
  <si>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</si>
  <si>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</si>
  <si>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</si>
  <si>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</si>
  <si>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</si>
  <si>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</si>
  <si>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</si>
  <si>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</si>
  <si>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</si>
  <si>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</si>
  <si>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</si>
  <si>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</si>
  <si>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</si>
  <si>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</si>
  <si>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</si>
  <si>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</si>
  <si>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</si>
  <si>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</si>
  <si>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</si>
  <si>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</si>
  <si>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</si>
  <si>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</si>
  <si>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</si>
  <si>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</si>
  <si>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</si>
  <si>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</si>
  <si>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</si>
  <si>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</si>
  <si>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</si>
  <si>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</si>
  <si>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</si>
  <si>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</si>
  <si>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</si>
  <si>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</si>
  <si>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</si>
  <si>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</si>
  <si>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</si>
  <si>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</si>
  <si>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</si>
  <si>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</si>
  <si>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</si>
  <si>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</si>
  <si>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</si>
  <si>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</si>
  <si>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</si>
  <si>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</si>
  <si>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</si>
  <si>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</si>
  <si>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</si>
  <si>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</si>
  <si>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</si>
  <si>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</si>
  <si>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</si>
  <si>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</si>
  <si>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</si>
  <si>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</si>
  <si>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</si>
  <si>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</si>
  <si>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</si>
  <si>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</si>
  <si>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</si>
  <si>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</si>
  <si>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</si>
  <si>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</si>
  <si>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</si>
  <si>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</si>
  <si>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</si>
  <si>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</si>
  <si>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</si>
  <si>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</si>
  <si>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</si>
  <si>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</si>
  <si>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</si>
  <si>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</si>
  <si>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</si>
  <si>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</si>
  <si>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</si>
  <si>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</si>
  <si>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</si>
  <si>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</si>
  <si>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</si>
  <si>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</si>
  <si>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</si>
  <si>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</si>
  <si>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</si>
  <si>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</si>
  <si>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</si>
  <si>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</si>
  <si>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</si>
  <si>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</si>
  <si>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</si>
  <si>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</si>
  <si>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</si>
  <si>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</si>
  <si>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</si>
  <si>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</si>
  <si>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</si>
  <si>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</si>
  <si>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</si>
  <si>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</si>
  <si>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</si>
  <si>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</si>
  <si>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</si>
  <si>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</si>
  <si>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</si>
  <si>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</si>
  <si>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</si>
  <si>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</si>
  <si>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</si>
  <si>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</si>
  <si>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</si>
  <si>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</si>
  <si>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</si>
  <si>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</si>
  <si>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</si>
  <si>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</si>
  <si>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</si>
  <si>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</si>
  <si>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</si>
  <si>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</si>
  <si>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</si>
  <si>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</si>
  <si>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</si>
  <si>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</si>
  <si>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</si>
  <si>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</si>
  <si>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</si>
  <si>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</si>
  <si>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</si>
  <si>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</si>
  <si>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</si>
  <si>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</si>
  <si>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</si>
  <si>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</si>
  <si>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</si>
  <si>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</si>
  <si>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</si>
  <si>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</si>
  <si>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</si>
  <si>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</si>
  <si>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</si>
  <si>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</si>
  <si>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</si>
  <si>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</si>
  <si>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</si>
  <si>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</si>
  <si>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</si>
  <si>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</si>
  <si>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</si>
  <si>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</si>
  <si>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</si>
  <si>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</si>
  <si>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</si>
  <si>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</si>
  <si>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</si>
  <si>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</si>
  <si>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</si>
  <si>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</si>
  <si>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</si>
  <si>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</si>
  <si>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</si>
  <si>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</si>
  <si>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</si>
  <si>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</si>
  <si>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</si>
  <si>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</si>
  <si>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</si>
  <si>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</si>
  <si>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</si>
  <si>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</si>
  <si>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</si>
  <si>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</si>
  <si>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</si>
  <si>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</si>
  <si>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</si>
  <si>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</si>
  <si>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</si>
  <si>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</si>
  <si>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</si>
  <si>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</si>
  <si>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</si>
  <si>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</si>
  <si>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</si>
  <si>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</si>
  <si>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</si>
  <si>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</si>
  <si>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</si>
  <si>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</si>
  <si>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</si>
  <si>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</si>
  <si>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</si>
  <si>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</si>
  <si>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</si>
  <si>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</si>
  <si>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</si>
  <si>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</si>
  <si>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</si>
  <si>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</si>
  <si>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</si>
  <si>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</si>
  <si>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</si>
  <si>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</si>
  <si>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</si>
  <si>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</si>
  <si>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</si>
  <si>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</si>
  <si>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</si>
  <si>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</si>
  <si>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</si>
  <si>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</si>
  <si>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</si>
  <si>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</si>
  <si>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</si>
  <si>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</si>
  <si>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</si>
  <si>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</si>
  <si>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</si>
  <si>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</si>
  <si>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</si>
  <si>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</si>
  <si>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</si>
  <si>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</si>
  <si>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</si>
  <si>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</si>
  <si>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</si>
  <si>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</si>
  <si>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</si>
  <si>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</si>
  <si>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</si>
  <si>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</si>
  <si>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</si>
  <si>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</si>
  <si>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</si>
  <si>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</si>
  <si>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</si>
  <si>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</si>
  <si>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</si>
  <si>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</si>
  <si>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</si>
  <si>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</si>
  <si>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</si>
  <si>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</si>
  <si>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</si>
  <si>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</si>
  <si>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</si>
  <si>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</si>
  <si>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</si>
  <si>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</si>
  <si>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</si>
  <si>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</si>
  <si>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</si>
  <si>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</si>
  <si>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</si>
  <si>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</si>
  <si>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</si>
  <si>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</si>
  <si>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</si>
  <si>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</si>
  <si>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</si>
  <si>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</si>
  <si>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</si>
  <si>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</si>
  <si>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</si>
  <si>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</si>
  <si>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</si>
  <si>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</si>
  <si>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</si>
  <si>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</si>
  <si>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</si>
  <si>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</si>
  <si>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</si>
  <si>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</si>
  <si>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</si>
  <si>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</si>
  <si>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</si>
  <si>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</si>
  <si>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</si>
  <si>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</si>
  <si>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</si>
  <si>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</si>
  <si>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</si>
  <si>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</si>
  <si>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</si>
  <si>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</si>
  <si>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</si>
  <si>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</si>
  <si>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</si>
  <si>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</si>
  <si>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</si>
  <si>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</si>
  <si>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</si>
  <si>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</si>
  <si>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</si>
  <si>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</si>
  <si>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</si>
  <si>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</si>
  <si>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</si>
  <si>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</si>
  <si>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</si>
  <si>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</si>
  <si>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</si>
  <si>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</si>
  <si>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</si>
  <si>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</si>
  <si>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</si>
  <si>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</si>
  <si>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</si>
  <si>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</si>
  <si>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</si>
  <si>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</si>
  <si>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</si>
  <si>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</si>
  <si>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</si>
  <si>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</si>
  <si>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</si>
  <si>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</si>
  <si>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</si>
  <si>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</si>
  <si>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</si>
  <si>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</si>
  <si>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</si>
  <si>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</si>
  <si>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</si>
  <si>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</si>
  <si>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</si>
  <si>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</si>
  <si>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</si>
  <si>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</si>
  <si>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</si>
  <si>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</si>
  <si>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</si>
  <si>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</si>
  <si>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</si>
  <si>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</si>
  <si>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</si>
  <si>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</si>
  <si>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</si>
  <si>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</si>
  <si>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</si>
  <si>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</si>
  <si>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</si>
  <si>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</si>
  <si>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</si>
  <si>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</si>
  <si>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</si>
  <si>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</si>
  <si>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</si>
  <si>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</si>
  <si>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</si>
  <si>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</si>
  <si>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</si>
  <si>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</si>
  <si>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</si>
  <si>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</si>
  <si>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</si>
  <si>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</si>
  <si>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</si>
  <si>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</si>
  <si>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</si>
  <si>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</si>
  <si>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</si>
  <si>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</si>
  <si>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</si>
  <si>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</si>
  <si>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</si>
  <si>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</si>
  <si>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</si>
  <si>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</si>
  <si>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</si>
  <si>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</si>
  <si>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</si>
  <si>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</si>
  <si>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</si>
  <si>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</si>
  <si>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</si>
  <si>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</si>
  <si>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</si>
  <si>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</si>
  <si>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</si>
  <si>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</si>
  <si>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</si>
  <si>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</si>
  <si>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</si>
  <si>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</si>
  <si>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</si>
  <si>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</si>
  <si>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</si>
  <si>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</si>
  <si>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</si>
  <si>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</si>
  <si>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</si>
  <si>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</si>
  <si>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</si>
  <si>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</si>
  <si>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</si>
  <si>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</si>
  <si>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</si>
  <si>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</si>
  <si>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</si>
  <si>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</si>
  <si>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</si>
  <si>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</si>
  <si>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</si>
  <si>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</si>
  <si>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</si>
  <si>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</si>
  <si>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</si>
  <si>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</si>
  <si>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</si>
  <si>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</si>
  <si>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</si>
  <si>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</si>
  <si>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</si>
  <si>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</si>
  <si>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</si>
  <si>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</si>
  <si>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</si>
  <si>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</si>
  <si>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</si>
  <si>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</si>
  <si>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</si>
  <si>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</si>
  <si>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</si>
  <si>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</si>
  <si>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</si>
  <si>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</si>
  <si>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</si>
  <si>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</si>
  <si>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</si>
  <si>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</si>
  <si>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</si>
  <si>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</si>
  <si>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</si>
  <si>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</si>
  <si>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</si>
  <si>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</si>
  <si>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</si>
  <si>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</si>
  <si>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</si>
  <si>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</si>
  <si>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</si>
  <si>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</si>
  <si>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</si>
  <si>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</si>
  <si>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</si>
  <si>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</si>
  <si>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</si>
  <si>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</si>
  <si>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</si>
  <si>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</si>
  <si>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</si>
  <si>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</si>
  <si>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</si>
  <si>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</si>
  <si>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</si>
  <si>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</si>
  <si>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</si>
  <si>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</si>
  <si>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</si>
  <si>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</si>
  <si>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</si>
  <si>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</si>
  <si>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</si>
  <si>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</si>
  <si>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</si>
  <si>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</si>
  <si>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</si>
  <si>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</si>
  <si>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</si>
  <si>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</si>
  <si>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</si>
  <si>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</si>
  <si>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</si>
  <si>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</si>
  <si>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</si>
  <si>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</si>
  <si>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</si>
  <si>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</si>
  <si>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</si>
  <si>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</si>
  <si>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</si>
  <si>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</si>
  <si>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</si>
  <si>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</si>
  <si>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</si>
  <si>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</si>
  <si>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</si>
  <si>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</si>
  <si>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</si>
  <si>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</si>
  <si>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</si>
  <si>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</si>
  <si>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</si>
  <si>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</si>
  <si>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</si>
  <si>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</si>
  <si>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</si>
  <si>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</si>
  <si>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</si>
  <si>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</si>
  <si>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</si>
  <si>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</si>
  <si>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</si>
  <si>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</si>
  <si>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</si>
  <si>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</si>
  <si>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</si>
  <si>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</si>
  <si>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</si>
  <si>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</si>
  <si>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</si>
  <si>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</si>
  <si>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</si>
  <si>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</si>
  <si>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</si>
  <si>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</si>
  <si>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</si>
  <si>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</si>
  <si>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</si>
  <si>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</si>
  <si>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</si>
  <si>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</si>
  <si>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</si>
  <si>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</si>
  <si>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</si>
  <si>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</si>
  <si>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</si>
  <si>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</si>
  <si>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</si>
  <si>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</si>
  <si>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</si>
  <si>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</si>
  <si>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</si>
  <si>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</si>
  <si>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</si>
  <si>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</si>
  <si>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</si>
  <si>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</si>
  <si>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</si>
  <si>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</si>
  <si>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</si>
  <si>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</si>
  <si>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</si>
  <si>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</si>
  <si>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</si>
  <si>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</si>
  <si>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</si>
  <si>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</si>
  <si>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</si>
  <si>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</si>
  <si>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</si>
  <si>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</si>
  <si>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</si>
  <si>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</si>
  <si>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</si>
  <si>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</si>
  <si>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</si>
  <si>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</si>
  <si>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</si>
  <si>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</si>
  <si>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</si>
  <si>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</si>
  <si>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</si>
  <si>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</si>
  <si>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</si>
  <si>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</si>
  <si>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</si>
  <si>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</si>
  <si>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</si>
  <si>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</si>
  <si>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</si>
  <si>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</si>
  <si>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</si>
  <si>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</si>
  <si>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</si>
  <si>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</si>
  <si>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</si>
  <si>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</si>
  <si>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</si>
  <si>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</si>
  <si>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</si>
  <si>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</si>
  <si>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</si>
  <si>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</si>
  <si>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</si>
  <si>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</si>
  <si>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</si>
  <si>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</si>
  <si>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</si>
  <si>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</si>
  <si>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</si>
  <si>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</si>
  <si>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</si>
  <si>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</si>
  <si>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</si>
  <si>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</si>
  <si>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</si>
  <si>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</si>
  <si>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</si>
  <si>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</si>
  <si>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</si>
  <si>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</si>
  <si>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</si>
  <si>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</si>
  <si>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</si>
  <si>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</si>
  <si>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</si>
  <si>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</si>
  <si>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</si>
  <si>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</si>
  <si>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</si>
  <si>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</si>
  <si>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</si>
  <si>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</si>
  <si>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</si>
  <si>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</si>
  <si>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</si>
  <si>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</si>
  <si>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</si>
  <si>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</si>
  <si>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</si>
  <si>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</si>
  <si>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</si>
  <si>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</si>
  <si>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</si>
  <si>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</si>
  <si>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</si>
  <si>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</si>
  <si>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</si>
  <si>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</si>
  <si>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</si>
  <si>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</si>
  <si>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</si>
  <si>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</si>
  <si>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</si>
  <si>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</si>
  <si>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</si>
  <si>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</si>
  <si>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</si>
  <si>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</si>
  <si>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</si>
  <si>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</si>
  <si>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</si>
  <si>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</si>
  <si>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</si>
  <si>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</si>
  <si>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</si>
  <si>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</si>
  <si>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</si>
  <si>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</si>
  <si>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</si>
  <si>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</si>
  <si>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</si>
  <si>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</si>
  <si>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</si>
  <si>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</si>
  <si>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</si>
  <si>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</si>
  <si>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</si>
  <si>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</si>
  <si>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</si>
  <si>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</si>
  <si>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</si>
  <si>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</si>
  <si>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</si>
  <si>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</si>
  <si>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</si>
  <si>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</si>
  <si>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</si>
  <si>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</si>
  <si>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</si>
  <si>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</si>
  <si>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</si>
  <si>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</si>
  <si>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</si>
  <si>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</si>
  <si>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</si>
  <si>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</si>
  <si>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</si>
  <si>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</si>
  <si>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</si>
  <si>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</si>
  <si>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</si>
  <si>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</si>
  <si>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</si>
  <si>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</si>
  <si>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</si>
  <si>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</si>
  <si>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</si>
  <si>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</si>
  <si>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</si>
  <si>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</si>
  <si>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</si>
  <si>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</si>
  <si>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</si>
  <si>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</si>
  <si>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</si>
  <si>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</si>
  <si>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</si>
  <si>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</si>
  <si>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</si>
  <si>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</si>
  <si>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</si>
  <si>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</si>
  <si>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</si>
  <si>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</si>
  <si>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</si>
  <si>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</si>
  <si>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</si>
  <si>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</si>
  <si>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</si>
  <si>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</si>
  <si>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</si>
  <si>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</si>
  <si>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</si>
  <si>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</si>
  <si>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</si>
  <si>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</si>
  <si>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</si>
  <si>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</si>
  <si>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</si>
  <si>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</si>
  <si>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</si>
  <si>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</si>
  <si>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</si>
  <si>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</si>
  <si>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</si>
  <si>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</si>
  <si>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</si>
  <si>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</si>
  <si>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</si>
  <si>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</si>
  <si>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</si>
  <si>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</si>
  <si>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</si>
  <si>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</si>
  <si>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</si>
  <si>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</si>
  <si>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</si>
  <si>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</si>
  <si>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</si>
  <si>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</si>
  <si>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</si>
  <si>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</si>
  <si>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</si>
  <si>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</si>
  <si>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</si>
  <si>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</si>
  <si>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</si>
  <si>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</si>
  <si>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</si>
  <si>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</si>
  <si>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</si>
  <si>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</si>
  <si>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</si>
  <si>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</si>
  <si>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</si>
  <si>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</si>
  <si>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</si>
  <si>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</si>
  <si>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</si>
  <si>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</si>
  <si>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</si>
  <si>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</si>
  <si>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</si>
  <si>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</si>
  <si>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</si>
  <si>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</si>
  <si>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</si>
  <si>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</si>
  <si>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</si>
  <si>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</si>
  <si>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</si>
  <si>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</si>
  <si>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</si>
  <si>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</si>
  <si>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</si>
  <si>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</si>
  <si>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</si>
  <si>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</si>
  <si>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</si>
  <si>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</si>
  <si>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</si>
  <si>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</si>
  <si>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</si>
  <si>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</si>
  <si>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</si>
  <si>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</si>
  <si>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</si>
  <si>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</si>
  <si>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</si>
  <si>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</si>
  <si>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</si>
  <si>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</si>
  <si>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</si>
  <si>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</si>
  <si>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</si>
  <si>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</si>
  <si>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</si>
  <si>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</si>
  <si>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</si>
  <si>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</si>
  <si>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</si>
  <si>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</si>
  <si>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</si>
  <si>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</si>
  <si>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</si>
  <si>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</si>
  <si>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</si>
  <si>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</si>
  <si>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</si>
  <si>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</si>
  <si>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</si>
  <si>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</si>
  <si>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</si>
  <si>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</si>
  <si>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</si>
  <si>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</si>
  <si>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</si>
  <si>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</si>
  <si>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</si>
  <si>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</si>
  <si>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</si>
  <si>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</si>
  <si>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</si>
  <si>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</si>
  <si>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</si>
  <si>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</si>
  <si>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</si>
  <si>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</si>
  <si>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</si>
  <si>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</si>
  <si>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</si>
  <si>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</si>
  <si>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</si>
  <si>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</si>
  <si>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</si>
  <si>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</si>
  <si>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</si>
  <si>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</si>
  <si>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</si>
  <si>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</si>
  <si>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</si>
  <si>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</si>
  <si>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</si>
  <si>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</si>
  <si>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</si>
  <si>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</si>
  <si>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</si>
  <si>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</si>
  <si>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</si>
  <si>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</si>
  <si>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</si>
  <si>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</si>
  <si>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</si>
  <si>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</si>
  <si>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</si>
  <si>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</si>
  <si>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</si>
  <si>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</si>
  <si>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</si>
  <si>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</si>
  <si>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</si>
  <si>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</si>
  <si>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</si>
  <si>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</si>
  <si>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</si>
  <si>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</si>
  <si>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</si>
  <si>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</si>
  <si>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</si>
  <si>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</si>
  <si>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</si>
  <si>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</si>
  <si>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</si>
  <si>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</si>
  <si>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</si>
  <si>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</si>
  <si>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</si>
  <si>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</si>
  <si>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</si>
  <si>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</si>
  <si>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</si>
  <si>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</si>
  <si>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</si>
  <si>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</si>
  <si>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</si>
  <si>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</si>
  <si>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</si>
  <si>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</si>
  <si>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</si>
  <si>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</si>
  <si>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</si>
  <si>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</si>
  <si>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</si>
  <si>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</si>
  <si>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</si>
  <si>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</si>
  <si>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</si>
  <si>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</si>
  <si>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</si>
  <si>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</si>
  <si>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</si>
  <si>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</si>
  <si>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</si>
  <si>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</si>
  <si>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</si>
  <si>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</si>
  <si>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</si>
  <si>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</si>
  <si>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</si>
  <si>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</si>
  <si>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</si>
  <si>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</si>
  <si>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</si>
  <si>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</si>
  <si>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</si>
  <si>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</si>
  <si>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</si>
  <si>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</si>
  <si>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</si>
  <si>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</si>
  <si>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</si>
  <si>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</si>
  <si>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</si>
  <si>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</si>
  <si>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</si>
  <si>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</si>
  <si>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</si>
  <si>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</si>
  <si>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</si>
  <si>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</si>
  <si>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</si>
  <si>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</si>
  <si>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</si>
  <si>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</si>
  <si>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</si>
  <si>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</si>
  <si>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</si>
  <si>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</si>
  <si>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</si>
  <si>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</si>
  <si>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</si>
  <si>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</si>
  <si>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</si>
  <si>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</si>
  <si>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</si>
  <si>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</si>
  <si>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</si>
  <si>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</si>
  <si>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</si>
  <si>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</si>
  <si>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</si>
  <si>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</si>
  <si>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</si>
  <si>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</si>
  <si>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</si>
  <si>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</si>
  <si>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</si>
  <si>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</si>
  <si>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</si>
  <si>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</si>
  <si>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</si>
  <si>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</si>
  <si>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</si>
  <si>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</si>
  <si>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</si>
  <si>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</si>
  <si>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</si>
  <si>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</si>
  <si>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</si>
  <si>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</si>
  <si>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</si>
  <si>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</si>
  <si>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</si>
  <si>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</si>
  <si>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</si>
  <si>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</si>
  <si>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</si>
  <si>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</si>
  <si>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</si>
  <si>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</si>
  <si>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</si>
  <si>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</si>
  <si>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</si>
  <si>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</si>
  <si>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</si>
  <si>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</si>
  <si>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</si>
  <si>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</si>
  <si>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</si>
  <si>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</si>
  <si>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</si>
  <si>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</si>
  <si>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</si>
  <si>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</si>
  <si>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</si>
  <si>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</si>
  <si>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</si>
  <si>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</si>
  <si>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</si>
  <si>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</si>
  <si>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</si>
  <si>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</si>
  <si>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</si>
  <si>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</si>
  <si>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</si>
  <si>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</si>
  <si>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</si>
  <si>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</si>
  <si>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</si>
  <si>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</si>
  <si>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</si>
  <si>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</si>
  <si>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</si>
  <si>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</si>
  <si>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</si>
  <si>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</si>
  <si>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</si>
  <si>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</si>
  <si>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</si>
  <si>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</si>
  <si>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</si>
  <si>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</si>
  <si>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</si>
  <si>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</si>
  <si>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</si>
  <si>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</si>
  <si>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</si>
  <si>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</si>
  <si>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</si>
  <si>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</si>
  <si>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</si>
  <si>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</si>
  <si>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</si>
  <si>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</si>
  <si>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</si>
  <si>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</si>
  <si>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</si>
  <si>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</si>
  <si>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</si>
  <si>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</si>
  <si>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</si>
  <si>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</si>
  <si>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</si>
  <si>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</si>
  <si>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</si>
  <si>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</si>
  <si>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</si>
  <si>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</si>
  <si>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</si>
  <si>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</si>
  <si>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</si>
  <si>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</si>
  <si>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</si>
  <si>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</si>
  <si>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</si>
  <si>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</si>
  <si>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</si>
  <si>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</si>
  <si>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</si>
  <si>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</si>
  <si>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</si>
  <si>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</si>
  <si>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</si>
  <si>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</si>
  <si>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</si>
  <si>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</si>
  <si>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</si>
  <si>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</si>
  <si>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</si>
  <si>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</si>
  <si>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</si>
  <si>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</si>
  <si>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</si>
  <si>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</si>
  <si>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</si>
  <si>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</si>
  <si>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</si>
  <si>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</si>
  <si>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</si>
  <si>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</si>
  <si>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</si>
  <si>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</si>
  <si>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</si>
  <si>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</si>
  <si>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</si>
  <si>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</si>
  <si>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</si>
  <si>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</si>
  <si>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</si>
  <si>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</si>
  <si>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</si>
  <si>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</si>
  <si>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</si>
  <si>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</si>
  <si>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</si>
  <si>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</si>
  <si>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</si>
  <si>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</si>
  <si>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</si>
  <si>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</si>
  <si>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</si>
  <si>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</si>
  <si>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</si>
  <si>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</si>
  <si>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</si>
  <si>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</si>
  <si>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</si>
  <si>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</si>
  <si>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</si>
  <si>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</si>
  <si>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</si>
  <si>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</si>
  <si>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</si>
  <si>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</si>
  <si>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</si>
  <si>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</si>
  <si>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</si>
  <si>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</si>
  <si>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</si>
  <si>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</si>
  <si>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</si>
  <si>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</si>
  <si>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</si>
  <si>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</si>
  <si>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</si>
  <si>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</si>
  <si>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</si>
  <si>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</si>
  <si>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</si>
  <si>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</si>
  <si>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</si>
  <si>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</si>
  <si>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</si>
  <si>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</si>
  <si>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</si>
  <si>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</si>
  <si>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</si>
  <si>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</si>
  <si>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</si>
  <si>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</si>
  <si>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</si>
  <si>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</si>
  <si>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</si>
  <si>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</si>
  <si>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</si>
  <si>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</si>
  <si>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</si>
  <si>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</si>
  <si>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</si>
  <si>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</si>
  <si>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</si>
  <si>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</si>
  <si>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</si>
  <si>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</si>
  <si>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</si>
  <si>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</si>
  <si>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</si>
  <si>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</si>
  <si>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</si>
  <si>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</si>
  <si>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</si>
  <si>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</si>
  <si>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</si>
  <si>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</si>
  <si>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</si>
  <si>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</si>
  <si>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</si>
  <si>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</si>
  <si>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</si>
  <si>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</si>
  <si>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</si>
  <si>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</si>
  <si>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</si>
  <si>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</si>
  <si>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</si>
  <si>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</si>
  <si>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</si>
  <si>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</si>
  <si>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</si>
  <si>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</si>
  <si>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</si>
  <si>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</si>
  <si>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</si>
  <si>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</si>
  <si>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</si>
  <si>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</si>
  <si>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</si>
  <si>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</si>
  <si>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</si>
  <si>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</si>
  <si>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</si>
  <si>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</si>
  <si>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</si>
  <si>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</si>
  <si>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</si>
  <si>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</si>
  <si>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</si>
  <si>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</si>
  <si>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</si>
  <si>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</si>
  <si>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</si>
  <si>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</si>
  <si>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</si>
  <si>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</si>
  <si>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</si>
  <si>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</si>
  <si>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</si>
  <si>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</si>
  <si>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</si>
  <si>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</si>
  <si>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</si>
  <si>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</si>
  <si>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</si>
  <si>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</si>
  <si>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</si>
  <si>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</si>
  <si>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</si>
  <si>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</si>
  <si>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</si>
  <si>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</si>
  <si>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</si>
  <si>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</si>
  <si>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</si>
  <si>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</si>
  <si>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</si>
  <si>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</si>
  <si>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</si>
  <si>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</si>
  <si>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</si>
  <si>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</si>
  <si>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</si>
  <si>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</si>
  <si>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</si>
  <si>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</si>
  <si>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</si>
  <si>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</si>
  <si>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</si>
  <si>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</si>
  <si>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</si>
  <si>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</si>
  <si>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</si>
  <si>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</si>
  <si>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</si>
  <si>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</si>
  <si>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</si>
  <si>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</si>
  <si>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</si>
  <si>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</si>
  <si>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</si>
  <si>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</si>
  <si>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</si>
  <si>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</si>
  <si>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</si>
  <si>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</si>
  <si>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</si>
  <si>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</si>
  <si>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</si>
  <si>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</si>
  <si>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</si>
  <si>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</si>
  <si>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</si>
  <si>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</si>
  <si>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</si>
  <si>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</si>
  <si>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</si>
  <si>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</si>
  <si>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</si>
  <si>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</si>
  <si>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</si>
  <si>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</si>
  <si>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</si>
  <si>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</si>
  <si>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</si>
  <si>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</si>
  <si>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</si>
  <si>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</si>
  <si>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</si>
  <si>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</si>
  <si>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</si>
  <si>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</si>
  <si>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</si>
  <si>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</si>
  <si>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</si>
  <si>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</si>
  <si>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</si>
  <si>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</si>
  <si>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</si>
  <si>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</si>
  <si>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</si>
  <si>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</si>
  <si>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</si>
  <si>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</si>
  <si>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</si>
  <si>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</si>
  <si>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</si>
  <si>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</si>
  <si>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</si>
  <si>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</si>
  <si>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</si>
  <si>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</si>
  <si>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</si>
  <si>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</si>
  <si>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</si>
  <si>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</si>
  <si>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</si>
  <si>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</si>
  <si>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</si>
  <si>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</si>
  <si>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</si>
  <si>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</si>
  <si>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</si>
  <si>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</si>
  <si>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</si>
  <si>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</si>
  <si>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</si>
  <si>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</si>
  <si>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</si>
  <si>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</si>
  <si>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</si>
  <si>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</si>
  <si>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</si>
  <si>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</si>
  <si>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</si>
  <si>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</si>
  <si>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</si>
  <si>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</si>
  <si>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</si>
  <si>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</si>
  <si>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</si>
  <si>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</si>
  <si>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</si>
  <si>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</si>
  <si>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</si>
  <si>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</si>
  <si>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</si>
  <si>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</si>
  <si>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</si>
  <si>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</si>
  <si>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</si>
  <si>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</si>
  <si>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</si>
  <si>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</si>
  <si>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</si>
  <si>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</si>
  <si>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</si>
  <si>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</si>
  <si>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</si>
  <si>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</si>
  <si>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</si>
  <si>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</si>
  <si>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</si>
  <si>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</si>
  <si>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</si>
  <si>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</si>
  <si>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</si>
  <si>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</si>
  <si>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</si>
  <si>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</si>
  <si>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</si>
  <si>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</si>
  <si>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</si>
  <si>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</si>
  <si>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</si>
  <si>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</si>
  <si>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</si>
  <si>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</si>
  <si>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</si>
  <si>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</si>
  <si>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</si>
  <si>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</si>
  <si>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</si>
  <si>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</si>
  <si>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</si>
  <si>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</si>
  <si>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</si>
  <si>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</si>
  <si>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</si>
  <si>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</si>
  <si>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</si>
  <si>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</si>
  <si>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</si>
  <si>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</si>
  <si>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</si>
  <si>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</si>
  <si>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</si>
  <si>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</si>
  <si>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</si>
  <si>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</si>
  <si>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</si>
  <si>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</si>
  <si>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</si>
  <si>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</si>
  <si>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</si>
  <si>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</si>
  <si>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</si>
  <si>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</si>
  <si>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</si>
  <si>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</si>
  <si>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</si>
  <si>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</si>
  <si>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</si>
  <si>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</si>
  <si>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</si>
  <si>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</si>
  <si>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</si>
  <si>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</si>
  <si>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</si>
  <si>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</si>
  <si>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</si>
  <si>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</si>
  <si>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</si>
  <si>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</si>
  <si>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</si>
  <si>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</si>
  <si>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</si>
  <si>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</si>
  <si>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</si>
  <si>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</si>
  <si>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</si>
  <si>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</si>
  <si>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</si>
  <si>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</si>
  <si>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</si>
  <si>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</si>
  <si>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</si>
  <si>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</si>
  <si>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</si>
  <si>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</si>
  <si>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</si>
  <si>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</si>
  <si>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</si>
  <si>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</si>
  <si>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</si>
  <si>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</si>
  <si>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</si>
  <si>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</si>
  <si>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</si>
  <si>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</si>
  <si>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</si>
  <si>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</si>
  <si>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</si>
  <si>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</si>
  <si>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</si>
  <si>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</si>
  <si>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</si>
  <si>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</si>
  <si>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</si>
  <si>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</si>
  <si>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</si>
  <si>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</si>
  <si>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</si>
  <si>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</si>
  <si>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</si>
  <si>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</si>
  <si>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</si>
  <si>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</si>
  <si>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</si>
  <si>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</si>
  <si>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</si>
  <si>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</si>
  <si>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</si>
  <si>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</si>
  <si>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</si>
  <si>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</si>
  <si>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</si>
  <si>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</si>
  <si>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</si>
  <si>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</si>
  <si>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</si>
  <si>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</si>
  <si>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</si>
  <si>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</si>
  <si>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</si>
  <si>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</si>
  <si>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</si>
  <si>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</si>
  <si>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</si>
  <si>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</si>
  <si>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</si>
  <si>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</si>
  <si>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</si>
  <si>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</si>
  <si>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</si>
  <si>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</si>
  <si>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</si>
  <si>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</si>
  <si>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</si>
  <si>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</si>
  <si>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</si>
  <si>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</si>
  <si>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</si>
  <si>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</si>
  <si>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</si>
  <si>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</si>
  <si>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</si>
  <si>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</si>
  <si>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</si>
  <si>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</si>
  <si>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</si>
  <si>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</si>
  <si>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</si>
  <si>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</si>
  <si>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</si>
  <si>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</si>
  <si>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</si>
  <si>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</si>
  <si>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</si>
  <si>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</si>
  <si>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</si>
  <si>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</si>
  <si>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</si>
  <si>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</si>
  <si>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</si>
  <si>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</si>
  <si>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</si>
  <si>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</si>
  <si>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</si>
  <si>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</si>
  <si>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</si>
  <si>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</si>
  <si>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</si>
  <si>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</si>
  <si>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</si>
  <si>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</si>
  <si>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</si>
  <si>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</si>
  <si>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</si>
  <si>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</si>
  <si>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</si>
  <si>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</si>
  <si>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</si>
  <si>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</si>
  <si>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</si>
  <si>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</si>
  <si>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</si>
  <si>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</si>
  <si>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</si>
  <si>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</si>
  <si>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</si>
  <si>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</si>
  <si>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</si>
  <si>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</si>
  <si>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</si>
  <si>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</si>
  <si>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</si>
  <si>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</si>
  <si>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</si>
  <si>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</si>
  <si>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</si>
  <si>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</si>
  <si>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</si>
  <si>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</si>
  <si>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</si>
  <si>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</si>
  <si>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</si>
  <si>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</si>
  <si>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</si>
  <si>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</si>
  <si>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</si>
  <si>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</si>
  <si>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</si>
  <si>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</si>
  <si>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</si>
  <si>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</si>
  <si>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</si>
  <si>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</si>
  <si>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</si>
  <si>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</si>
  <si>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</si>
  <si>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</si>
  <si>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</si>
  <si>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</si>
  <si>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</si>
  <si>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</si>
  <si>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</si>
  <si>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</si>
  <si>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</si>
  <si>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</si>
  <si>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</si>
  <si>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</si>
  <si>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</si>
  <si>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</si>
  <si>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</si>
  <si>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</si>
  <si>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</si>
  <si>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</si>
  <si>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</si>
  <si>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</si>
  <si>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</si>
  <si>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</si>
  <si>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</si>
  <si>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</si>
  <si>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</si>
  <si>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</si>
  <si>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</si>
  <si>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</si>
  <si>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</si>
  <si>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</si>
  <si>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</si>
  <si>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</si>
  <si>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</si>
  <si>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</si>
  <si>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</si>
  <si>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</si>
  <si>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</si>
  <si>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</si>
  <si>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</si>
  <si>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</si>
  <si>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</si>
  <si>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</si>
  <si>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</si>
  <si>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</si>
  <si>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</si>
  <si>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</si>
  <si>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</si>
  <si>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</si>
  <si>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</si>
  <si>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</si>
  <si>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</si>
  <si>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</si>
  <si>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</si>
  <si>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</si>
  <si>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</si>
  <si>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</si>
  <si>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</si>
  <si>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</si>
  <si>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</si>
  <si>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</si>
  <si>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</si>
  <si>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</si>
  <si>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</si>
  <si>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</si>
  <si>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</si>
  <si>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</si>
  <si>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</si>
  <si>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</si>
  <si>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</si>
  <si>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</si>
  <si>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</si>
  <si>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</si>
  <si>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</si>
  <si>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</si>
  <si>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</si>
  <si>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</si>
  <si>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</si>
  <si>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</si>
  <si>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</si>
  <si>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</si>
  <si>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</si>
  <si>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</si>
  <si>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</si>
  <si>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</si>
  <si>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</si>
  <si>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</si>
  <si>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</si>
  <si>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</si>
  <si>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</si>
  <si>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</si>
  <si>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</si>
  <si>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</si>
  <si>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</si>
  <si>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</si>
  <si>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</si>
  <si>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</si>
  <si>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</si>
  <si>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</si>
  <si>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</si>
  <si>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</si>
  <si>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</si>
  <si>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</si>
  <si>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</si>
  <si>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</si>
  <si>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</si>
  <si>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</si>
  <si>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</si>
  <si>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</si>
  <si>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</si>
  <si>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</si>
  <si>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</si>
  <si>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</si>
  <si>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</si>
  <si>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</si>
  <si>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</si>
  <si>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</si>
  <si>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</si>
  <si>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</si>
  <si>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</si>
  <si>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</si>
  <si>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</si>
  <si>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</si>
  <si>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</si>
  <si>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</si>
  <si>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</si>
  <si>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</si>
  <si>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</si>
  <si>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</si>
  <si>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</si>
  <si>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</si>
  <si>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</si>
  <si>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</si>
  <si>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</si>
  <si>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</si>
  <si>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</si>
  <si>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</si>
  <si>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</si>
  <si>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</si>
  <si>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</si>
  <si>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</si>
  <si>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</si>
  <si>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</si>
  <si>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</si>
  <si>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</si>
  <si>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</si>
  <si>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</si>
  <si>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</si>
  <si>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</si>
  <si>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</si>
  <si>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</si>
  <si>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</si>
  <si>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</si>
  <si>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</si>
  <si>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</si>
  <si>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</si>
  <si>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</si>
  <si>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</si>
  <si>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</si>
  <si>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</si>
  <si>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</si>
  <si>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</si>
  <si>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</si>
  <si>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</si>
  <si>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</si>
  <si>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</si>
  <si>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</si>
  <si>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</si>
  <si>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</si>
  <si>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</si>
  <si>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</si>
  <si>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</si>
  <si>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</si>
  <si>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</si>
  <si>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</si>
  <si>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</si>
  <si>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</si>
  <si>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</si>
  <si>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</si>
  <si>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</si>
  <si>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</si>
  <si>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</si>
  <si>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</si>
  <si>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</si>
  <si>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</si>
  <si>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</si>
  <si>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</si>
  <si>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</si>
  <si>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</si>
  <si>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</si>
  <si>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</si>
  <si>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</si>
  <si>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</si>
  <si>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</si>
  <si>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</si>
  <si>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</si>
  <si>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</si>
  <si>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</si>
  <si>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</si>
  <si>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</si>
  <si>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</si>
  <si>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</si>
  <si>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</si>
  <si>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</si>
  <si>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</si>
  <si>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</si>
  <si>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</si>
  <si>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</si>
  <si>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</si>
  <si>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</si>
  <si>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</si>
  <si>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</si>
  <si>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</si>
  <si>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</si>
  <si>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</si>
  <si>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</si>
  <si>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</si>
  <si>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</si>
  <si>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</si>
  <si>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</si>
  <si>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</si>
  <si>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</si>
  <si>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</si>
  <si>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</si>
  <si>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</si>
  <si>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</si>
  <si>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</si>
  <si>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</si>
  <si>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</si>
  <si>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</si>
  <si>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</si>
  <si>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</si>
  <si>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</si>
  <si>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</si>
  <si>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</si>
  <si>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</si>
  <si>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</si>
  <si>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</si>
  <si>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</si>
  <si>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</si>
  <si>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</si>
  <si>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</si>
  <si>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</si>
  <si>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</si>
  <si>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</si>
  <si>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</si>
  <si>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</si>
  <si>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</si>
  <si>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</si>
  <si>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</si>
  <si>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</si>
  <si>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</si>
  <si>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</si>
  <si>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</si>
  <si>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</si>
  <si>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</si>
  <si>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</si>
  <si>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</si>
  <si>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</si>
  <si>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</si>
  <si>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</si>
  <si>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</si>
  <si>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</si>
  <si>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</si>
  <si>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</si>
  <si>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</si>
  <si>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</si>
  <si>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</si>
  <si>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</si>
  <si>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</si>
  <si>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</si>
  <si>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</si>
  <si>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</si>
  <si>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</si>
  <si>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</si>
  <si>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</si>
  <si>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</si>
  <si>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</si>
  <si>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</si>
  <si>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</si>
  <si>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</si>
  <si>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</si>
  <si>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</si>
  <si>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</si>
  <si>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</si>
  <si>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</si>
  <si>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</si>
  <si>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</si>
  <si>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</si>
  <si>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</si>
  <si>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</si>
  <si>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</si>
  <si>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</si>
  <si>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</si>
  <si>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</si>
  <si>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</si>
  <si>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</si>
  <si>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</si>
  <si>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</si>
  <si>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</si>
  <si>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</si>
  <si>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</si>
  <si>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</si>
  <si>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</si>
  <si>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</si>
  <si>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</si>
  <si>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</si>
  <si>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</si>
  <si>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</si>
  <si>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</si>
  <si>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</si>
  <si>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</si>
  <si>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</si>
  <si>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</si>
  <si>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</si>
  <si>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</si>
  <si>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</si>
  <si>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</si>
  <si>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</si>
  <si>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</si>
  <si>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</si>
  <si>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</si>
  <si>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</si>
  <si>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</si>
  <si>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</si>
  <si>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</si>
  <si>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</si>
  <si>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</si>
  <si>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</si>
  <si>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</si>
  <si>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</si>
  <si>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</si>
  <si>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</si>
  <si>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</si>
  <si>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</si>
  <si>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</si>
  <si>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</si>
  <si>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</si>
  <si>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</si>
  <si>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</si>
  <si>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</si>
  <si>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</si>
  <si>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</si>
  <si>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</si>
  <si>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</si>
  <si>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</si>
  <si>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</si>
  <si>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</si>
  <si>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</si>
  <si>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</si>
  <si>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</si>
  <si>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</si>
  <si>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</si>
  <si>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</si>
  <si>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</si>
  <si>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</si>
  <si>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</si>
  <si>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</si>
  <si>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</si>
  <si>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</si>
  <si>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</si>
  <si>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</si>
  <si>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</si>
  <si>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</si>
  <si>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</si>
  <si>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</si>
  <si>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</si>
  <si>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</si>
  <si>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</si>
  <si>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</si>
  <si>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</si>
  <si>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</si>
  <si>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</si>
  <si>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</si>
  <si>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</si>
  <si>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</si>
  <si>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</si>
  <si>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</si>
  <si>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</si>
  <si>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</si>
  <si>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</si>
  <si>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</si>
  <si>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</si>
  <si>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</si>
  <si>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</si>
  <si>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</si>
  <si>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</si>
  <si>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</si>
  <si>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</si>
  <si>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</si>
  <si>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</si>
  <si>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</si>
  <si>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</si>
  <si>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</si>
  <si>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</si>
  <si>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</si>
  <si>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</si>
  <si>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</si>
  <si>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</si>
  <si>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</si>
  <si>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</si>
  <si>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</si>
  <si>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</si>
  <si>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</si>
  <si>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</si>
  <si>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</si>
  <si>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</si>
  <si>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</si>
  <si>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</si>
  <si>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</si>
  <si>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</si>
  <si>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</si>
  <si>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</si>
  <si>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</si>
  <si>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</si>
  <si>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</si>
  <si>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</si>
  <si>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</si>
  <si>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</si>
  <si>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</si>
  <si>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</si>
  <si>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</si>
  <si>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</si>
  <si>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</si>
  <si>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</si>
  <si>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</si>
  <si>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</si>
  <si>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</si>
  <si>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</si>
  <si>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</si>
  <si>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</si>
  <si>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</si>
  <si>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</si>
  <si>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</si>
  <si>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</si>
  <si>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</si>
  <si>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</si>
  <si>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</si>
  <si>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</si>
  <si>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</si>
  <si>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</si>
  <si>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</si>
  <si>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</si>
  <si>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</si>
  <si>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</si>
  <si>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</si>
  <si>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</si>
  <si>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</si>
  <si>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</si>
  <si>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</si>
  <si>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</si>
  <si>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</si>
  <si>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</si>
  <si>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</si>
  <si>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</si>
  <si>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</si>
  <si>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</si>
  <si>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</si>
  <si>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</si>
  <si>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</si>
  <si>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</si>
  <si>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</si>
  <si>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</si>
  <si>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</si>
  <si>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</si>
  <si>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</si>
  <si>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</si>
  <si>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</si>
  <si>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</si>
  <si>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</si>
  <si>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</si>
  <si>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</si>
  <si>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</si>
  <si>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</si>
  <si>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</si>
  <si>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</si>
  <si>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</si>
  <si>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</si>
  <si>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</si>
  <si>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</si>
  <si>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</si>
  <si>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</si>
  <si>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</si>
  <si>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</si>
  <si>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</si>
  <si>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</si>
  <si>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</si>
  <si>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</si>
  <si>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</si>
  <si>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</si>
  <si>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</si>
  <si>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</si>
  <si>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</si>
  <si>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</si>
  <si>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</si>
  <si>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</si>
  <si>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</si>
  <si>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</si>
  <si>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</si>
  <si>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</si>
  <si>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</si>
  <si>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</si>
  <si>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</si>
  <si>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</si>
  <si>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</si>
  <si>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</si>
  <si>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</si>
  <si>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</si>
  <si>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</si>
  <si>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</si>
  <si>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</si>
  <si>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</si>
  <si>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</si>
  <si>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</si>
  <si>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</si>
  <si>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</si>
  <si>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</si>
  <si>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</si>
  <si>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</si>
  <si>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</si>
  <si>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</si>
  <si>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</si>
  <si>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</si>
  <si>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</si>
  <si>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</si>
  <si>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</si>
  <si>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</si>
  <si>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</si>
  <si>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</si>
  <si>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</si>
  <si>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</si>
  <si>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</si>
  <si>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</si>
  <si>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</si>
  <si>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</si>
  <si>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</si>
  <si>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</si>
  <si>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</si>
  <si>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</si>
  <si>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</si>
  <si>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</si>
  <si>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</si>
  <si>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</si>
  <si>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</si>
  <si>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</si>
  <si>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</si>
  <si>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</si>
  <si>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</si>
  <si>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</si>
  <si>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</si>
  <si>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</si>
  <si>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</si>
  <si>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</si>
  <si>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</si>
  <si>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</si>
  <si>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</si>
  <si>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</si>
  <si>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</si>
  <si>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</si>
  <si>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</si>
  <si>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</si>
  <si>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</si>
  <si>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</si>
  <si>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</si>
  <si>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</si>
  <si>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</si>
  <si>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</si>
  <si>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</si>
  <si>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</si>
  <si>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</si>
  <si>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</si>
  <si>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</si>
  <si>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</si>
  <si>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</si>
  <si>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</si>
  <si>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</si>
  <si>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</si>
  <si>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</si>
  <si>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</si>
  <si>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</si>
  <si>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</si>
  <si>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</si>
  <si>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</si>
  <si>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</si>
  <si>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</si>
  <si>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</si>
  <si>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</si>
  <si>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</si>
  <si>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</si>
  <si>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</si>
  <si>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</si>
  <si>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</si>
  <si>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</si>
  <si>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</si>
  <si>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</si>
  <si>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</si>
  <si>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</si>
  <si>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</si>
  <si>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</si>
  <si>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</si>
  <si>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</si>
  <si>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</si>
  <si>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</si>
  <si>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</si>
  <si>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</si>
  <si>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</si>
  <si>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</si>
  <si>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</si>
  <si>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</si>
  <si>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</si>
  <si>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</si>
  <si>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</si>
  <si>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</si>
  <si>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</si>
  <si>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</si>
  <si>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</si>
  <si>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</si>
  <si>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</si>
  <si>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</si>
  <si>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</si>
  <si>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</si>
  <si>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</si>
  <si>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</si>
  <si>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</si>
  <si>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</si>
  <si>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</si>
  <si>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</si>
  <si>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</si>
  <si>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</si>
  <si>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</si>
  <si>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</si>
  <si>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</si>
  <si>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</si>
  <si>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</si>
  <si>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</si>
  <si>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</si>
  <si>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</si>
  <si>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</si>
  <si>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</si>
  <si>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</si>
  <si>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</si>
  <si>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</si>
  <si>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</si>
  <si>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</si>
  <si>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</si>
  <si>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</si>
  <si>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</si>
  <si>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</si>
  <si>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</si>
  <si>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</si>
  <si>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</si>
  <si>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</si>
  <si>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</si>
  <si>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</si>
  <si>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</si>
  <si>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</si>
  <si>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</si>
  <si>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</si>
  <si>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</si>
  <si>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</si>
  <si>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</si>
  <si>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</si>
  <si>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</si>
  <si>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</si>
  <si>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</si>
  <si>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</si>
  <si>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</si>
  <si>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</si>
  <si>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</si>
  <si>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</si>
  <si>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</si>
  <si>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</si>
  <si>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</si>
  <si>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</si>
  <si>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</si>
  <si>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</si>
  <si>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</si>
  <si>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</si>
  <si>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</si>
  <si>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</si>
  <si>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</si>
  <si>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</si>
  <si>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</si>
  <si>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</si>
  <si>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</si>
  <si>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</si>
  <si>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</si>
  <si>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</si>
  <si>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</si>
  <si>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</si>
  <si>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</si>
  <si>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</si>
  <si>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</si>
  <si>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</si>
  <si>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</si>
  <si>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</si>
  <si>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</si>
  <si>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</si>
  <si>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</si>
  <si>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</si>
  <si>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</si>
  <si>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</si>
  <si>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</si>
  <si>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</si>
  <si>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</si>
  <si>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</si>
  <si>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</si>
  <si>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</si>
  <si>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</si>
  <si>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</si>
  <si>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</si>
  <si>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</si>
  <si>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</si>
  <si>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</si>
  <si>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</si>
  <si>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</si>
  <si>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</si>
  <si>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</si>
  <si>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</si>
  <si>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</si>
  <si>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</si>
  <si>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</si>
  <si>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</si>
  <si>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</si>
  <si>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</si>
  <si>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</si>
  <si>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</si>
  <si>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</si>
  <si>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</si>
  <si>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</si>
  <si>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</si>
  <si>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</si>
  <si>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</si>
  <si>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</si>
  <si>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</si>
  <si>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</si>
  <si>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</si>
  <si>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</si>
  <si>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</si>
  <si>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</si>
  <si>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</si>
  <si>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</si>
  <si>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</si>
  <si>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</si>
  <si>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</si>
  <si>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</si>
  <si>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</si>
  <si>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</si>
  <si>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</si>
  <si>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</si>
  <si>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</si>
  <si>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</si>
  <si>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</si>
  <si>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</si>
  <si>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</si>
  <si>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</si>
  <si>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</si>
  <si>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</si>
  <si>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</si>
  <si>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</si>
  <si>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</si>
  <si>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</si>
  <si>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</si>
  <si>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</si>
  <si>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</si>
  <si>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</si>
  <si>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</si>
  <si>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</si>
  <si>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</si>
  <si>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</si>
  <si>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</si>
  <si>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</si>
  <si>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</si>
  <si>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</si>
  <si>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</si>
  <si>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</si>
  <si>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</si>
  <si>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</si>
  <si>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</si>
  <si>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</si>
  <si>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</si>
  <si>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</si>
  <si>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</si>
  <si>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</si>
  <si>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</si>
  <si>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</si>
  <si>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</si>
  <si>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</si>
  <si>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</si>
  <si>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</si>
  <si>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</si>
  <si>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</si>
  <si>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</si>
  <si>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</si>
  <si>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</si>
  <si>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</si>
  <si>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</si>
  <si>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</si>
  <si>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</si>
  <si>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</si>
  <si>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</si>
  <si>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</si>
  <si>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</si>
  <si>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</si>
  <si>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</si>
  <si>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</si>
  <si>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</si>
  <si>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</si>
  <si>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</si>
  <si>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</si>
  <si>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</si>
  <si>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</si>
  <si>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</si>
  <si>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</si>
  <si>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</si>
  <si>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</si>
  <si>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</si>
  <si>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</si>
  <si>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</si>
  <si>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</si>
  <si>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</si>
  <si>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</si>
  <si>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</si>
  <si>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</si>
  <si>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</si>
  <si>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</si>
  <si>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</si>
  <si>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</si>
  <si>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</si>
  <si>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</si>
  <si>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</si>
  <si>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</si>
  <si>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</si>
  <si>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</si>
  <si>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</si>
  <si>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</si>
  <si>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</si>
  <si>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</si>
  <si>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</si>
  <si>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</si>
  <si>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</si>
  <si>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</si>
  <si>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</si>
  <si>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</si>
  <si>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</si>
  <si>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</si>
  <si>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</si>
  <si>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</si>
  <si>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</si>
  <si>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</si>
  <si>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</si>
  <si>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</si>
  <si>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</si>
  <si>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</si>
  <si>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</si>
  <si>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</si>
  <si>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</si>
  <si>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</si>
  <si>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</si>
  <si>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</si>
  <si>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</si>
  <si>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</si>
  <si>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</si>
  <si>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</si>
  <si>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</si>
  <si>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</si>
  <si>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</si>
  <si>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</si>
  <si>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</si>
  <si>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</si>
  <si>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</si>
  <si>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</si>
  <si>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</si>
  <si>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</si>
  <si>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</si>
  <si>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</si>
  <si>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</si>
  <si>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</si>
  <si>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</si>
  <si>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</si>
  <si>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</si>
  <si>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</si>
  <si>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</si>
  <si>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</si>
  <si>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</si>
  <si>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</si>
  <si>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</si>
  <si>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</si>
  <si>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</si>
  <si>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</si>
  <si>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</si>
  <si>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</si>
  <si>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</si>
  <si>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</si>
  <si>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</si>
  <si>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</si>
  <si>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</si>
  <si>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</si>
  <si>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</si>
  <si>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</si>
  <si>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</si>
  <si>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</si>
  <si>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</si>
  <si>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</si>
  <si>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</si>
  <si>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</si>
  <si>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</si>
  <si>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</si>
  <si>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</si>
  <si>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</si>
  <si>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</si>
  <si>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</si>
  <si>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</si>
  <si>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</si>
  <si>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</si>
  <si>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</si>
  <si>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</si>
  <si>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</si>
  <si>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</si>
  <si>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</si>
  <si>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</si>
  <si>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</si>
  <si>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</si>
  <si>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</si>
  <si>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</si>
  <si>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</si>
  <si>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</si>
  <si>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</si>
  <si>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</si>
  <si>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</si>
  <si>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</si>
  <si>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</si>
  <si>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</si>
  <si>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</si>
  <si>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</si>
  <si>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</si>
  <si>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</si>
  <si>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</si>
  <si>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</si>
  <si>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</si>
  <si>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</si>
  <si>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</si>
  <si>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</si>
  <si>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</si>
  <si>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</si>
  <si>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</si>
  <si>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</si>
  <si>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</si>
  <si>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</si>
  <si>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</si>
  <si>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</si>
  <si>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</si>
  <si>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</si>
  <si>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</si>
  <si>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</si>
  <si>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</si>
  <si>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</si>
  <si>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</si>
  <si>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</si>
  <si>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</si>
  <si>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</si>
  <si>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</si>
  <si>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</si>
  <si>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</si>
  <si>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</si>
  <si>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</si>
  <si>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</si>
  <si>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</si>
  <si>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</si>
  <si>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</si>
  <si>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</si>
  <si>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</si>
  <si>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</si>
  <si>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</si>
  <si>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</si>
  <si>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</si>
  <si>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</si>
  <si>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</si>
  <si>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</si>
  <si>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</si>
  <si>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</si>
  <si>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</si>
  <si>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</si>
  <si>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</si>
  <si>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</si>
  <si>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</si>
  <si>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</si>
  <si>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</si>
  <si>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</si>
  <si>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</si>
  <si>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</si>
  <si>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</si>
  <si>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</si>
  <si>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</si>
  <si>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</si>
  <si>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</si>
  <si>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</si>
  <si>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</si>
  <si>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</si>
  <si>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</si>
  <si>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</si>
  <si>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</si>
  <si>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</si>
  <si>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</si>
  <si>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</si>
  <si>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</si>
  <si>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</si>
  <si>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</si>
  <si>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</si>
  <si>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</si>
  <si>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</si>
  <si>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</si>
  <si>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</si>
  <si>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</si>
  <si>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</si>
  <si>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</si>
  <si>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</si>
  <si>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</si>
  <si>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</si>
  <si>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</si>
  <si>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</si>
  <si>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</si>
  <si>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</si>
  <si>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</si>
  <si>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</si>
  <si>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</si>
  <si>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</si>
  <si>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</si>
  <si>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</si>
  <si>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</si>
  <si>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</si>
  <si>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</si>
  <si>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</si>
  <si>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</si>
  <si>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</si>
  <si>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</si>
  <si>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</si>
  <si>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</si>
  <si>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</si>
  <si>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</si>
  <si>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</si>
  <si>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</si>
  <si>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</si>
  <si>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</si>
  <si>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</si>
  <si>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</si>
  <si>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</si>
  <si>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</si>
  <si>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</si>
  <si>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</si>
  <si>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</si>
  <si>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</si>
  <si>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</si>
  <si>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</si>
  <si>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</si>
  <si>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</si>
  <si>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</si>
  <si>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</si>
  <si>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</si>
  <si>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</si>
  <si>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</si>
  <si>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</si>
  <si>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</si>
  <si>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</si>
  <si>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</si>
  <si>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</si>
  <si>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</si>
  <si>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</si>
  <si>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</si>
  <si>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</si>
  <si>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</si>
  <si>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</si>
  <si>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</si>
  <si>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</si>
  <si>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</si>
  <si>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</si>
  <si>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</si>
  <si>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</si>
  <si>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</si>
  <si>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</si>
  <si>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</si>
  <si>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</si>
  <si>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</si>
  <si>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</si>
  <si>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</si>
  <si>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</si>
  <si>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</si>
  <si>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</si>
  <si>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</si>
  <si>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</si>
  <si>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</si>
  <si>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</si>
  <si>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</si>
  <si>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</si>
  <si>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</si>
  <si>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</si>
  <si>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</si>
  <si>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</si>
  <si>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</si>
  <si>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</si>
  <si>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</si>
  <si>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</si>
  <si>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</si>
  <si>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</si>
  <si>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</si>
  <si>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</si>
  <si>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</si>
  <si>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</si>
  <si>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</si>
  <si>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</si>
  <si>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</si>
  <si>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</si>
  <si>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</si>
  <si>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</si>
  <si>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</si>
  <si>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</si>
  <si>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</si>
  <si>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</si>
  <si>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</si>
  <si>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</si>
  <si>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</si>
  <si>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</si>
  <si>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</si>
  <si>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</si>
  <si>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</si>
  <si>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</si>
  <si>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</si>
  <si>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</si>
  <si>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</si>
  <si>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</si>
  <si>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</si>
  <si>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</si>
  <si>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</si>
  <si>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</si>
  <si>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</si>
  <si>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</si>
  <si>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</si>
  <si>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</si>
  <si>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</si>
  <si>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</si>
  <si>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</si>
  <si>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</si>
  <si>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</si>
  <si>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</si>
  <si>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</si>
  <si>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</si>
  <si>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</si>
  <si>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</si>
  <si>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</si>
  <si>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</si>
  <si>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</si>
  <si>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</si>
  <si>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</si>
  <si>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</si>
  <si>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</si>
  <si>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</si>
  <si>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</si>
  <si>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</si>
  <si>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</si>
  <si>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</si>
  <si>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</si>
  <si>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</si>
  <si>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</si>
  <si>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</si>
  <si>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</si>
  <si>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</si>
  <si>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</si>
  <si>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</si>
  <si>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</si>
  <si>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</si>
  <si>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</si>
  <si>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</si>
  <si>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</si>
  <si>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</si>
  <si>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</si>
  <si>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</si>
  <si>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</si>
  <si>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</si>
  <si>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</si>
  <si>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</si>
  <si>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</si>
  <si>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</si>
  <si>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</si>
  <si>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</si>
  <si>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</si>
  <si>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</si>
  <si>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</si>
  <si>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</si>
  <si>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</si>
  <si>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</si>
  <si>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</si>
  <si>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</si>
  <si>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</si>
  <si>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</si>
  <si>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</si>
  <si>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</si>
  <si>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</si>
  <si>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</si>
  <si>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</si>
  <si>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</si>
  <si>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</si>
  <si>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</si>
  <si>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</si>
  <si>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</si>
  <si>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</si>
  <si>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</si>
  <si>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</si>
  <si>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</si>
  <si>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</si>
  <si>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</si>
  <si>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</si>
  <si>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</si>
  <si>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</si>
  <si>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</si>
  <si>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</si>
  <si>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</si>
  <si>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</si>
  <si>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</si>
  <si>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</si>
  <si>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</si>
  <si>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</si>
  <si>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</si>
  <si>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</si>
  <si>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</si>
  <si>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</si>
  <si>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</si>
  <si>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</si>
  <si>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</si>
  <si>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</si>
  <si>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</si>
  <si>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</si>
  <si>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</si>
  <si>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</si>
  <si>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</si>
  <si>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</si>
  <si>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</si>
  <si>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</si>
  <si>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</si>
  <si>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</si>
  <si>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</si>
  <si>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</si>
  <si>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</si>
  <si>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</si>
  <si>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</si>
  <si>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</si>
  <si>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</si>
  <si>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</si>
  <si>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</si>
  <si>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</si>
  <si>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</si>
  <si>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</si>
  <si>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</si>
  <si>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</si>
  <si>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</si>
  <si>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</si>
  <si>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</si>
  <si>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</si>
  <si>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</si>
  <si>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</si>
  <si>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</si>
  <si>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</si>
  <si>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</si>
  <si>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</si>
  <si>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</si>
  <si>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</si>
  <si>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</si>
  <si>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</si>
  <si>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</si>
  <si>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</si>
  <si>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</si>
  <si>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</si>
  <si>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</si>
  <si>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</si>
  <si>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</si>
  <si>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</si>
  <si>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</si>
  <si>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</si>
  <si>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</si>
  <si>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</si>
  <si>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</si>
  <si>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</si>
  <si>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</si>
  <si>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</si>
  <si>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</si>
  <si>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</si>
  <si>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</si>
  <si>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</si>
  <si>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</si>
  <si>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</si>
  <si>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</si>
  <si>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</si>
  <si>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</si>
  <si>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</si>
  <si>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</si>
  <si>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</si>
  <si>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</si>
  <si>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</si>
  <si>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</si>
  <si>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</si>
  <si>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</si>
  <si>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</si>
  <si>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</si>
  <si>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</si>
  <si>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</si>
  <si>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</si>
  <si>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</si>
  <si>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</si>
  <si>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</si>
  <si>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</si>
  <si>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</si>
  <si>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</si>
  <si>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</si>
  <si>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</si>
  <si>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</si>
  <si>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</si>
  <si>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</si>
  <si>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</si>
  <si>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</si>
  <si>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</si>
  <si>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</si>
  <si>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</si>
  <si>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</si>
  <si>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</si>
  <si>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</si>
  <si>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</si>
  <si>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</si>
  <si>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</si>
  <si>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</si>
  <si>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</si>
  <si>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</si>
  <si>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</si>
  <si>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</si>
  <si>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</si>
  <si>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</si>
  <si>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</si>
  <si>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</si>
  <si>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</si>
  <si>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</si>
  <si>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</si>
  <si>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</si>
  <si>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</si>
  <si>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</si>
  <si>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</si>
  <si>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</si>
  <si>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</si>
  <si>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</si>
  <si>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</si>
  <si>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</si>
  <si>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</si>
  <si>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</si>
  <si>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</si>
  <si>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</si>
  <si>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</si>
  <si>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</si>
  <si>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</si>
  <si>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</si>
  <si>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</si>
  <si>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</si>
  <si>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</si>
  <si>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</si>
  <si>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</si>
  <si>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</si>
  <si>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</si>
  <si>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</si>
  <si>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</si>
  <si>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</si>
  <si>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</si>
  <si>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</si>
  <si>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</si>
  <si>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</si>
  <si>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</si>
  <si>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</si>
  <si>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</si>
  <si>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</si>
  <si>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</si>
  <si>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</si>
  <si>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</si>
  <si>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</si>
  <si>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</si>
  <si>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</si>
  <si>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</si>
  <si>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</si>
  <si>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</si>
  <si>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</si>
  <si>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</si>
  <si>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</si>
  <si>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</si>
  <si>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</si>
  <si>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</si>
  <si>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</si>
  <si>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</si>
  <si>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</si>
  <si>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</si>
  <si>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</si>
  <si>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</si>
  <si>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</si>
  <si>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</si>
  <si>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</si>
  <si>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</si>
  <si>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</si>
  <si>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</si>
  <si>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</si>
  <si>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</si>
  <si>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</si>
  <si>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</si>
  <si>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</si>
  <si>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</si>
  <si>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</si>
  <si>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</si>
  <si>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</si>
  <si>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</si>
  <si>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</si>
  <si>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</si>
  <si>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</si>
  <si>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</si>
  <si>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</si>
  <si>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</si>
  <si>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</si>
  <si>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</si>
  <si>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</si>
  <si>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</si>
  <si>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</si>
  <si>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</si>
  <si>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</si>
  <si>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</si>
  <si>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</si>
  <si>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</si>
  <si>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</si>
  <si>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</si>
  <si>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</si>
  <si>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</si>
  <si>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</si>
  <si>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</si>
  <si>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</si>
  <si>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</si>
  <si>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</si>
  <si>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</si>
  <si>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</si>
  <si>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</si>
  <si>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</si>
  <si>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</si>
  <si>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</si>
  <si>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</si>
  <si>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</si>
  <si>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</si>
  <si>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</si>
  <si>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</si>
  <si>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</si>
  <si>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</si>
  <si>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</si>
  <si>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</si>
  <si>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</si>
  <si>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</si>
  <si>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</si>
  <si>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</si>
  <si>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</si>
  <si>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</si>
  <si>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</si>
  <si>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</si>
  <si>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</si>
  <si>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</si>
  <si>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</si>
  <si>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</si>
  <si>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</si>
  <si>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</si>
  <si>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</si>
  <si>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</si>
  <si>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</si>
  <si>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</si>
  <si>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</si>
  <si>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</si>
  <si>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</si>
  <si>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</si>
  <si>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</si>
  <si>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</si>
  <si>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</si>
  <si>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</si>
  <si>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</si>
  <si>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</si>
  <si>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</si>
  <si>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</si>
  <si>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</si>
  <si>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</si>
  <si>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</si>
  <si>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</si>
  <si>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</si>
  <si>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</si>
  <si>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</si>
  <si>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</si>
  <si>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</si>
  <si>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</si>
  <si>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</si>
  <si>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</si>
  <si>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</si>
  <si>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</si>
  <si>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</si>
  <si>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</si>
  <si>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</si>
  <si>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</si>
  <si>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</si>
  <si>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</si>
  <si>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</si>
  <si>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</si>
  <si>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</si>
  <si>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</si>
  <si>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</si>
  <si>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</si>
  <si>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</si>
  <si>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</si>
  <si>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</si>
  <si>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</si>
  <si>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</si>
  <si>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</si>
  <si>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</si>
  <si>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</si>
  <si>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</si>
  <si>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</si>
  <si>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</si>
  <si>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</si>
  <si>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</si>
  <si>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</si>
  <si>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</si>
  <si>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</si>
  <si>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</si>
  <si>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</si>
  <si>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</si>
  <si>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</si>
  <si>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</si>
  <si>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</si>
  <si>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</si>
  <si>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</si>
  <si>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</si>
  <si>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</si>
  <si>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</si>
  <si>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</si>
  <si>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</si>
  <si>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</si>
  <si>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</si>
  <si>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</si>
  <si>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</si>
  <si>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</si>
  <si>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</si>
  <si>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</si>
  <si>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</si>
  <si>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</si>
  <si>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</si>
  <si>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</si>
  <si>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</si>
  <si>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</si>
  <si>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</si>
  <si>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</si>
  <si>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</si>
  <si>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</si>
  <si>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</si>
  <si>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</si>
  <si>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</si>
  <si>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</si>
  <si>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</si>
  <si>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</si>
  <si>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</si>
  <si>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</si>
  <si>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</si>
  <si>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</si>
  <si>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</si>
  <si>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</si>
  <si>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</si>
  <si>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</si>
  <si>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</si>
  <si>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</si>
  <si>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</si>
  <si>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</si>
  <si>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</si>
  <si>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</si>
  <si>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</si>
  <si>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</si>
  <si>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</si>
  <si>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</si>
  <si>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</si>
  <si>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</si>
  <si>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</si>
  <si>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</si>
  <si>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</si>
  <si>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</si>
  <si>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</si>
  <si>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</si>
  <si>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</si>
  <si>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</si>
  <si>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</si>
  <si>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</si>
  <si>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</si>
  <si>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</si>
  <si>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</si>
  <si>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</si>
  <si>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</si>
  <si>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</si>
  <si>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</si>
  <si>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</si>
  <si>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</si>
  <si>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</si>
  <si>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</si>
  <si>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</si>
  <si>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</si>
  <si>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</si>
  <si>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</si>
  <si>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</si>
  <si>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</si>
  <si>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</si>
  <si>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</si>
  <si>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</si>
  <si>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</si>
  <si>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</si>
  <si>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</si>
  <si>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</si>
  <si>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</si>
  <si>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</si>
  <si>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</si>
  <si>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</si>
  <si>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</si>
  <si>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</si>
  <si>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</si>
  <si>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</si>
  <si>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</si>
  <si>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</si>
  <si>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</si>
  <si>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</si>
  <si>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</si>
  <si>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</si>
  <si>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</si>
  <si>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</si>
  <si>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</si>
  <si>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</si>
  <si>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</si>
  <si>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</si>
  <si>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</si>
  <si>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</si>
  <si>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</si>
  <si>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</si>
  <si>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</si>
  <si>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</si>
  <si>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</si>
  <si>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</si>
  <si>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</si>
  <si>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</si>
  <si>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</si>
  <si>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</si>
  <si>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</si>
  <si>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</si>
  <si>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</si>
  <si>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</si>
  <si>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</si>
  <si>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</si>
  <si>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</si>
  <si>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</si>
  <si>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</si>
  <si>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</si>
  <si>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</si>
  <si>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</si>
  <si>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</si>
  <si>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</si>
  <si>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</si>
  <si>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</si>
  <si>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</si>
  <si>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</si>
  <si>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</si>
  <si>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</si>
  <si>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</si>
  <si>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</si>
  <si>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</si>
  <si>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</si>
  <si>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</si>
  <si>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</si>
  <si>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</si>
  <si>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</si>
  <si>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</si>
  <si>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</si>
  <si>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</si>
  <si>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</si>
  <si>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</si>
  <si>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</si>
  <si>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</si>
  <si>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</si>
  <si>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</si>
  <si>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</si>
  <si>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</si>
  <si>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</si>
  <si>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</si>
  <si>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</si>
  <si>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</si>
  <si>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</si>
  <si>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</si>
  <si>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</si>
  <si>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</si>
  <si>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</si>
  <si>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</si>
  <si>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</si>
  <si>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</si>
  <si>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</si>
  <si>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</si>
  <si>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</si>
  <si>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</si>
  <si>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</si>
  <si>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</si>
  <si>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</si>
  <si>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</si>
  <si>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</si>
  <si>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</si>
  <si>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</si>
  <si>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</si>
  <si>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</si>
  <si>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</si>
  <si>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</si>
  <si>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</si>
  <si>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</si>
  <si>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</si>
  <si>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</si>
  <si>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</si>
  <si>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</si>
  <si>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</si>
  <si>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</si>
  <si>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</si>
  <si>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</si>
  <si>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</si>
  <si>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</si>
  <si>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</si>
  <si>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</si>
  <si>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</si>
  <si>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</si>
  <si>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</si>
  <si>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</si>
  <si>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</si>
  <si>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</si>
  <si>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</si>
  <si>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</si>
  <si>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</si>
  <si>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</si>
  <si>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</si>
  <si>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</si>
  <si>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</si>
  <si>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</si>
  <si>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</si>
  <si>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</si>
  <si>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</si>
  <si>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</si>
  <si>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</si>
  <si>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</si>
  <si>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</si>
  <si>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</si>
  <si>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</si>
  <si>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</si>
  <si>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</si>
  <si>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</si>
  <si>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</si>
  <si>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</si>
  <si>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</si>
  <si>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</si>
  <si>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</si>
  <si>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</si>
  <si>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</si>
  <si>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</si>
  <si>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</si>
  <si>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</si>
  <si>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</si>
  <si>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</si>
  <si>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</si>
  <si>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</si>
  <si>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</si>
  <si>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</si>
  <si>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</si>
  <si>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</si>
  <si>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</si>
  <si>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</si>
  <si>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</si>
  <si>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</si>
  <si>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</si>
  <si>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</si>
  <si>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</si>
  <si>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</si>
  <si>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</si>
  <si>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</si>
  <si>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</si>
  <si>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</si>
  <si>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</si>
  <si>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</si>
  <si>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</si>
  <si>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</si>
  <si>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</si>
  <si>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</si>
  <si>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</si>
  <si>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</si>
  <si>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</si>
  <si>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</si>
  <si>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</si>
  <si>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</si>
  <si>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</si>
  <si>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</si>
  <si>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</si>
  <si>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</si>
  <si>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</si>
  <si>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</si>
  <si>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</si>
  <si>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</si>
  <si>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</si>
  <si>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</si>
  <si>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</si>
  <si>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</si>
  <si>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</si>
  <si>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</si>
  <si>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</si>
  <si>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</si>
  <si>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</si>
  <si>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</si>
  <si>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</si>
  <si>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</si>
  <si>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</si>
  <si>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</si>
  <si>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</si>
  <si>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</si>
  <si>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</si>
  <si>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</si>
  <si>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</si>
  <si>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</si>
  <si>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</si>
  <si>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</si>
  <si>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</si>
  <si>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</si>
  <si>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</si>
  <si>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</si>
  <si>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</si>
  <si>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</si>
  <si>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</si>
  <si>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</si>
  <si>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</si>
  <si>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</si>
  <si>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</si>
  <si>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</si>
  <si>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</si>
  <si>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</si>
  <si>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</si>
  <si>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</si>
  <si>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</si>
  <si>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</si>
  <si>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</si>
  <si>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</si>
  <si>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</si>
  <si>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</si>
  <si>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</si>
  <si>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</si>
  <si>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</si>
  <si>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</si>
  <si>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</si>
  <si>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</si>
  <si>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</si>
  <si>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</si>
  <si>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</si>
  <si>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</si>
  <si>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</si>
  <si>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</si>
  <si>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</si>
  <si>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</si>
  <si>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</si>
  <si>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</si>
  <si>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</si>
  <si>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</si>
  <si>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</si>
  <si>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</si>
  <si>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</si>
  <si>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</si>
  <si>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</si>
  <si>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</si>
  <si>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</si>
  <si>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</si>
  <si>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</si>
  <si>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</si>
  <si>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</si>
  <si>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</si>
  <si>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</si>
  <si>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</si>
  <si>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</si>
  <si>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</si>
  <si>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</si>
  <si>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</si>
  <si>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</si>
  <si>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</si>
  <si>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</si>
  <si>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</si>
  <si>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</si>
  <si>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</si>
  <si>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</si>
  <si>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</si>
  <si>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</si>
  <si>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</si>
  <si>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</si>
  <si>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</si>
  <si>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</si>
  <si>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</si>
  <si>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</si>
  <si>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</si>
  <si>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</si>
  <si>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</si>
  <si>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</si>
  <si>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</si>
  <si>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</si>
  <si>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</si>
  <si>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</si>
  <si>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</si>
  <si>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</si>
  <si>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</si>
  <si>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</si>
  <si>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</si>
  <si>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</si>
  <si>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</si>
  <si>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</si>
  <si>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</si>
  <si>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</si>
  <si>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</si>
  <si>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</si>
  <si>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</si>
  <si>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</si>
  <si>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</si>
  <si>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</si>
  <si>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</si>
  <si>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</si>
  <si>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</si>
  <si>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</si>
  <si>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</si>
  <si>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</si>
  <si>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</si>
  <si>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</si>
  <si>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</si>
  <si>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</si>
  <si>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</si>
  <si>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</si>
  <si>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</si>
  <si>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</si>
  <si>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</si>
  <si>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</si>
  <si>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</si>
  <si>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</si>
  <si>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</si>
  <si>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</si>
  <si>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</si>
  <si>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</si>
  <si>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</si>
  <si>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</si>
  <si>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</si>
  <si>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</si>
  <si>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</si>
  <si>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</si>
  <si>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</si>
  <si>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</si>
  <si>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</si>
  <si>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</si>
  <si>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</si>
  <si>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</si>
  <si>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</si>
  <si>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</si>
  <si>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</si>
  <si>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</si>
  <si>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</si>
  <si>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</si>
  <si>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</si>
  <si>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</si>
  <si>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</si>
  <si>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</si>
  <si>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</si>
  <si>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</si>
  <si>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</si>
  <si>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</si>
  <si>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</si>
  <si>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</si>
  <si>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</si>
  <si>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</si>
  <si>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</si>
  <si>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</si>
  <si>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</si>
  <si>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</si>
  <si>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</si>
  <si>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</si>
  <si>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</si>
  <si>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</si>
  <si>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</si>
  <si>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</si>
  <si>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</si>
  <si>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</si>
  <si>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</si>
  <si>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</si>
  <si>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</si>
  <si>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</si>
  <si>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</si>
  <si>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</si>
  <si>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</si>
  <si>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</si>
  <si>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</si>
  <si>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</si>
  <si>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</si>
  <si>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</si>
  <si>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</si>
  <si>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</si>
  <si>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</si>
  <si>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</si>
  <si>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</si>
  <si>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</si>
  <si>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</si>
  <si>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</si>
  <si>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</si>
  <si>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</si>
  <si>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</si>
  <si>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</si>
  <si>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</si>
  <si>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</si>
  <si>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</si>
  <si>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</si>
  <si>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</si>
  <si>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</si>
  <si>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</si>
  <si>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</si>
  <si>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</si>
  <si>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</si>
  <si>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</si>
  <si>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</si>
  <si>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</si>
  <si>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</si>
  <si>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</si>
  <si>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</si>
  <si>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</si>
  <si>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</si>
  <si>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</si>
  <si>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</si>
  <si>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</si>
  <si>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</si>
  <si>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</si>
  <si>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</si>
  <si>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</si>
  <si>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</si>
  <si>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</si>
  <si>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</si>
  <si>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</si>
  <si>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</si>
  <si>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</si>
  <si>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</si>
  <si>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</si>
  <si>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</si>
  <si>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</si>
  <si>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</si>
  <si>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</si>
  <si>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</si>
  <si>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</si>
  <si>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</si>
  <si>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</si>
  <si>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</si>
  <si>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</si>
  <si>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</si>
  <si>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</si>
  <si>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</si>
  <si>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</si>
  <si>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</si>
  <si>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</si>
  <si>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</si>
  <si>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</si>
  <si>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</si>
  <si>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</si>
  <si>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</si>
  <si>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</si>
  <si>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</si>
  <si>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</si>
  <si>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</si>
  <si>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</si>
  <si>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</si>
  <si>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</si>
  <si>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</si>
  <si>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</si>
  <si>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</si>
  <si>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</si>
  <si>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</si>
  <si>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</si>
  <si>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</si>
  <si>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</si>
  <si>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</si>
  <si>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</si>
  <si>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</si>
  <si>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</si>
  <si>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</si>
  <si>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</si>
  <si>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</si>
  <si>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</si>
  <si>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</si>
  <si>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</si>
  <si>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</si>
  <si>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</si>
  <si>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</si>
  <si>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</si>
  <si>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</si>
  <si>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</si>
  <si>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</si>
  <si>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</si>
  <si>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</si>
  <si>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</si>
  <si>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</si>
  <si>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</si>
  <si>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</si>
  <si>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</si>
  <si>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</si>
  <si>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</si>
  <si>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</si>
  <si>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</si>
  <si>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</si>
  <si>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</si>
  <si>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</si>
  <si>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</si>
  <si>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</si>
  <si>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</si>
  <si>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</si>
  <si>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</si>
  <si>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</si>
  <si>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</si>
  <si>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</si>
  <si>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</si>
  <si>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</si>
  <si>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</si>
  <si>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</si>
  <si>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</si>
  <si>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</si>
  <si>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</si>
  <si>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</si>
  <si>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</si>
  <si>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</si>
  <si>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</si>
  <si>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</si>
  <si>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</si>
  <si>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</si>
  <si>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</si>
  <si>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</si>
  <si>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</si>
  <si>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</si>
  <si>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</si>
  <si>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</si>
  <si>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</si>
  <si>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</si>
  <si>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</si>
  <si>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</si>
  <si>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</si>
  <si>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</si>
  <si>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</si>
  <si>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</si>
  <si>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</si>
  <si>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</si>
  <si>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</si>
  <si>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</si>
  <si>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</si>
  <si>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</si>
  <si>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</si>
  <si>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</si>
  <si>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</si>
  <si>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</si>
  <si>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</si>
  <si>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</si>
  <si>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</si>
  <si>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</si>
  <si>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</si>
  <si>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</si>
  <si>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</si>
  <si>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</si>
  <si>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</si>
  <si>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</si>
  <si>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</si>
  <si>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</si>
  <si>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</si>
  <si>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</si>
  <si>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</si>
  <si>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</si>
  <si>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</si>
  <si>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</si>
  <si>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</si>
  <si>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</si>
  <si>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</si>
  <si>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</si>
  <si>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</si>
  <si>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</si>
  <si>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</si>
  <si>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</si>
  <si>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</si>
  <si>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</si>
  <si>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</si>
  <si>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</si>
  <si>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</si>
  <si>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</si>
  <si>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</si>
  <si>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</si>
  <si>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</si>
  <si>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</si>
  <si>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</si>
  <si>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</si>
  <si>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</si>
  <si>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</si>
  <si>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</si>
  <si>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</si>
  <si>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</si>
  <si>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</si>
  <si>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</si>
  <si>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</si>
  <si>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</si>
  <si>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</si>
  <si>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</si>
  <si>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</si>
  <si>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</si>
  <si>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</si>
  <si>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</si>
  <si>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</si>
  <si>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</si>
  <si>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</si>
  <si>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</si>
  <si>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</si>
  <si>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</si>
  <si>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</si>
  <si>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</si>
  <si>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</si>
  <si>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</si>
  <si>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</si>
  <si>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</si>
  <si>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</si>
  <si>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</si>
  <si>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</si>
  <si>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</si>
  <si>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</si>
  <si>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</si>
  <si>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</si>
  <si>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</si>
  <si>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</si>
  <si>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</si>
  <si>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</si>
  <si>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</si>
  <si>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</si>
  <si>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</si>
  <si>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</si>
  <si>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</si>
  <si>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</si>
  <si>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</si>
  <si>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</si>
  <si>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</si>
  <si>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</si>
  <si>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</si>
  <si>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</si>
  <si>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</si>
  <si>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</si>
  <si>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</si>
  <si>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</si>
  <si>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</si>
  <si>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</si>
  <si>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</si>
  <si>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</si>
  <si>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</si>
  <si>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</si>
  <si>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</si>
  <si>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</si>
  <si>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</si>
  <si>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</si>
  <si>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</si>
  <si>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</si>
  <si>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</si>
  <si>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</si>
  <si>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</si>
  <si>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</si>
  <si>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</si>
  <si>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</si>
  <si>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</si>
  <si>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</si>
  <si>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</si>
  <si>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</si>
  <si>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</si>
  <si>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</si>
  <si>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</si>
  <si>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</si>
  <si>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</si>
  <si>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</si>
  <si>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</si>
  <si>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</si>
  <si>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</si>
  <si>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</si>
  <si>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</si>
  <si>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</si>
  <si>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</si>
  <si>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</si>
  <si>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</si>
  <si>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</si>
  <si>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</si>
  <si>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</si>
  <si>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</si>
  <si>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</si>
  <si>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</si>
  <si>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</si>
  <si>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</si>
  <si>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</si>
  <si>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</si>
  <si>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</si>
  <si>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</si>
  <si>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</si>
  <si>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</si>
  <si>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</si>
  <si>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</si>
  <si>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</si>
  <si>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</si>
  <si>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</si>
  <si>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</si>
  <si>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</si>
  <si>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</si>
  <si>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</si>
  <si>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</si>
  <si>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</si>
  <si>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</si>
  <si>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</si>
  <si>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</si>
  <si>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</si>
  <si>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</si>
  <si>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</si>
  <si>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</si>
  <si>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</si>
  <si>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</si>
  <si>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</si>
  <si>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</si>
  <si>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</si>
  <si>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</si>
  <si>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</si>
  <si>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</si>
  <si>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</si>
  <si>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</si>
  <si>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</si>
  <si>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</si>
  <si>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</si>
  <si>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</si>
  <si>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</si>
  <si>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</si>
  <si>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</si>
  <si>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</si>
  <si>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</si>
  <si>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</si>
  <si>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</si>
  <si>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</si>
  <si>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</si>
  <si>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</si>
  <si>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</si>
  <si>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</si>
  <si>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</si>
  <si>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</si>
  <si>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</si>
  <si>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</si>
  <si>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</si>
  <si>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</si>
  <si>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</si>
  <si>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</si>
  <si>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</si>
  <si>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</si>
  <si>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</si>
  <si>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</si>
  <si>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</si>
  <si>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</si>
  <si>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</si>
  <si>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</si>
  <si>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</si>
  <si>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</si>
  <si>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</si>
  <si>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</si>
  <si>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</si>
  <si>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</si>
  <si>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</si>
  <si>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</si>
  <si>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</si>
  <si>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</si>
  <si>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</si>
  <si>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</si>
  <si>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</si>
  <si>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</si>
  <si>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</si>
  <si>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</si>
  <si>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</si>
  <si>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</si>
  <si>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</si>
  <si>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</si>
  <si>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</si>
  <si>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</si>
  <si>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</si>
  <si>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</si>
  <si>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</si>
  <si>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</si>
  <si>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</si>
  <si>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</si>
  <si>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</si>
  <si>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</si>
  <si>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</si>
  <si>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</si>
  <si>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</si>
  <si>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</si>
  <si>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</si>
  <si>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</si>
  <si>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</si>
  <si>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</si>
  <si>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</si>
  <si>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</si>
  <si>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</si>
  <si>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</si>
  <si>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</si>
  <si>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</si>
  <si>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</si>
  <si>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</si>
  <si>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</si>
  <si>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</si>
  <si>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</si>
  <si>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</si>
  <si>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</si>
  <si>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</si>
  <si>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</si>
  <si>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</si>
  <si>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</si>
  <si>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</si>
  <si>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</si>
  <si>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</si>
  <si>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</si>
  <si>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</si>
  <si>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</si>
  <si>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</si>
  <si>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</si>
  <si>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</si>
  <si>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</si>
  <si>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</si>
  <si>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</si>
  <si>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</si>
  <si>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</si>
  <si>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</si>
  <si>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</si>
  <si>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</si>
  <si>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</si>
  <si>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</si>
  <si>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</si>
  <si>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</si>
  <si>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</si>
  <si>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</si>
  <si>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</si>
  <si>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</si>
  <si>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</si>
  <si>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</si>
  <si>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</si>
  <si>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</si>
  <si>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</si>
  <si>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</si>
  <si>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</si>
  <si>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</si>
  <si>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</si>
  <si>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</si>
  <si>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</si>
  <si>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</si>
  <si>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</si>
  <si>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</si>
  <si>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</si>
  <si>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</si>
  <si>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</si>
  <si>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</si>
  <si>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</si>
  <si>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</si>
  <si>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</si>
  <si>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</si>
  <si>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</si>
  <si>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</si>
  <si>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</si>
  <si>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</si>
  <si>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</si>
  <si>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</si>
  <si>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</si>
  <si>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</si>
  <si>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</si>
  <si>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</si>
  <si>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</si>
  <si>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</si>
  <si>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</si>
  <si>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</si>
  <si>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</si>
  <si>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</si>
  <si>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</si>
  <si>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</si>
  <si>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</si>
  <si>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</si>
  <si>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</si>
  <si>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</si>
  <si>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</si>
  <si>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</si>
  <si>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</si>
  <si>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</si>
  <si>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</si>
  <si>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</si>
  <si>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</si>
  <si>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</si>
  <si>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</si>
  <si>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</si>
  <si>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</si>
  <si>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</si>
  <si>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</si>
  <si>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</si>
  <si>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</si>
  <si>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</si>
  <si>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</si>
  <si>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</si>
  <si>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</si>
  <si>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</si>
  <si>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</si>
  <si>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</si>
  <si>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</si>
  <si>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</si>
  <si>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</si>
  <si>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</si>
  <si>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</si>
  <si>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</si>
  <si>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</si>
  <si>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</si>
  <si>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</si>
  <si>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</si>
  <si>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</si>
  <si>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</si>
  <si>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</si>
  <si>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</si>
  <si>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</si>
  <si>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</si>
  <si>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</si>
  <si>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</si>
  <si>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</si>
  <si>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</si>
  <si>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</si>
  <si>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</si>
  <si>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</si>
  <si>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</si>
  <si>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</si>
  <si>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</si>
  <si>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</si>
  <si>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</si>
  <si>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</si>
  <si>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</si>
  <si>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</si>
  <si>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</si>
  <si>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</si>
  <si>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</si>
  <si>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</si>
  <si>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</si>
  <si>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</si>
  <si>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</si>
  <si>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</si>
  <si>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</si>
  <si>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</si>
  <si>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</si>
  <si>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</si>
  <si>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</si>
  <si>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</si>
  <si>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</si>
  <si>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</si>
  <si>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</si>
  <si>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</si>
  <si>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</si>
  <si>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</si>
  <si>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</si>
  <si>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</si>
  <si>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</si>
  <si>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</si>
  <si>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</si>
  <si>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</si>
  <si>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</si>
  <si>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</si>
  <si>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</si>
  <si>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</si>
  <si>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</si>
  <si>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</si>
  <si>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</si>
  <si>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</si>
  <si>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</si>
  <si>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</si>
  <si>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</si>
  <si>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</si>
  <si>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</si>
  <si>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</si>
  <si>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</si>
  <si>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</si>
  <si>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</si>
  <si>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</si>
  <si>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</si>
  <si>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</si>
  <si>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</si>
  <si>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</si>
  <si>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</si>
  <si>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</si>
  <si>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</si>
  <si>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</si>
  <si>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</si>
  <si>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</si>
  <si>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</si>
  <si>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</si>
  <si>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</si>
  <si>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</si>
  <si>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</si>
  <si>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</si>
  <si>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</si>
  <si>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</si>
  <si>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</si>
  <si>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</si>
  <si>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</si>
  <si>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</si>
  <si>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</si>
  <si>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</si>
  <si>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</si>
  <si>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</si>
  <si>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</si>
  <si>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</si>
  <si>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</si>
  <si>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</si>
  <si>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</si>
  <si>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</si>
  <si>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</si>
  <si>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</si>
  <si>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</si>
  <si>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</si>
  <si>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</si>
  <si>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</si>
  <si>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</si>
  <si>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</si>
  <si>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</si>
  <si>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</si>
  <si>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</si>
  <si>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</si>
  <si>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</si>
  <si>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</si>
  <si>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</si>
  <si>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</si>
  <si>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</si>
  <si>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</si>
  <si>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</si>
  <si>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</si>
  <si>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</si>
  <si>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</si>
  <si>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</si>
  <si>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</si>
  <si>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</si>
  <si>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</si>
  <si>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</si>
  <si>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</si>
  <si>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</si>
  <si>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</si>
  <si>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</si>
  <si>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</si>
  <si>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</si>
  <si>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</si>
  <si>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</si>
  <si>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</si>
  <si>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</si>
  <si>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</si>
  <si>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</si>
  <si>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</si>
  <si>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</si>
  <si>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</si>
  <si>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</si>
  <si>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</si>
  <si>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</si>
  <si>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</si>
  <si>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</si>
  <si>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</si>
  <si>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</si>
  <si>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</si>
  <si>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</si>
  <si>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</si>
  <si>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</si>
  <si>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</si>
  <si>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</si>
  <si>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</si>
  <si>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</si>
  <si>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</si>
  <si>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</si>
  <si>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</si>
  <si>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</si>
  <si>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</si>
  <si>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</si>
  <si>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</si>
  <si>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</si>
  <si>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</si>
  <si>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</si>
  <si>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</si>
  <si>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</si>
  <si>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</si>
  <si>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</si>
  <si>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</si>
  <si>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</si>
  <si>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</si>
  <si>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</si>
  <si>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</si>
  <si>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</si>
  <si>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</si>
  <si>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</si>
  <si>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</si>
  <si>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</si>
  <si>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</si>
  <si>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</si>
  <si>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</si>
  <si>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</si>
  <si>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</si>
  <si>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</si>
  <si>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</si>
  <si>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</si>
  <si>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</si>
  <si>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</si>
  <si>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</si>
  <si>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</si>
  <si>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</si>
  <si>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</si>
  <si>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</si>
  <si>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</si>
  <si>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</si>
  <si>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</si>
  <si>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</si>
  <si>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</si>
  <si>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</si>
  <si>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</si>
  <si>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</si>
  <si>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</si>
  <si>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</si>
  <si>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</si>
  <si>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</si>
  <si>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</si>
  <si>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</si>
  <si>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</si>
  <si>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</si>
  <si>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</si>
  <si>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</si>
  <si>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</si>
  <si>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</si>
  <si>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</si>
  <si>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</si>
  <si>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</si>
  <si>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</si>
  <si>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</si>
  <si>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</si>
  <si>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</si>
  <si>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</si>
  <si>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</si>
  <si>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</si>
  <si>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</si>
  <si>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</si>
  <si>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</si>
  <si>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</si>
  <si>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</si>
  <si>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</si>
  <si>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</si>
  <si>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</si>
  <si>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</si>
  <si>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</si>
  <si>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</si>
  <si>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</si>
  <si>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</si>
  <si>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</si>
  <si>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</si>
  <si>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</si>
  <si>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</si>
  <si>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</si>
  <si>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</si>
  <si>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</si>
  <si>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</si>
  <si>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</si>
  <si>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</si>
  <si>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</si>
  <si>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</si>
  <si>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</si>
  <si>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</si>
  <si>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</si>
  <si>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</si>
  <si>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</si>
  <si>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</si>
  <si>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</si>
  <si>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</si>
  <si>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</si>
  <si>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</si>
  <si>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</si>
  <si>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</si>
  <si>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</si>
  <si>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</si>
  <si>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</si>
  <si>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</si>
  <si>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</si>
  <si>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</si>
  <si>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</si>
  <si>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</si>
  <si>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</si>
  <si>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</si>
  <si>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</si>
  <si>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</si>
  <si>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</si>
  <si>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</si>
  <si>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</si>
  <si>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</si>
  <si>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</si>
  <si>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</si>
  <si>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</si>
  <si>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</si>
  <si>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</si>
  <si>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</si>
  <si>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</si>
  <si>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</si>
  <si>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</si>
  <si>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</si>
  <si>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</si>
  <si>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</si>
  <si>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</si>
  <si>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</si>
  <si>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</si>
  <si>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</si>
  <si>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</si>
  <si>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</si>
  <si>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</si>
  <si>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</si>
  <si>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</si>
  <si>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</si>
  <si>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</si>
  <si>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</si>
  <si>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</si>
  <si>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</si>
  <si>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</si>
  <si>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</si>
  <si>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</si>
  <si>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</si>
  <si>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</si>
  <si>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</si>
  <si>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</si>
  <si>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</si>
  <si>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</si>
  <si>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</si>
  <si>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</si>
  <si>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</si>
  <si>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</si>
  <si>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</si>
  <si>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</si>
  <si>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</si>
  <si>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</si>
  <si>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</si>
  <si>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</si>
  <si>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</si>
  <si>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</si>
  <si>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</si>
  <si>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</si>
  <si>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</si>
  <si>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</si>
  <si>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</si>
  <si>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</si>
  <si>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</si>
  <si>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</si>
  <si>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</si>
  <si>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</si>
  <si>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</si>
  <si>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</si>
  <si>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</si>
  <si>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</si>
  <si>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</si>
  <si>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</si>
  <si>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</si>
  <si>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</si>
  <si>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</si>
  <si>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</si>
  <si>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</si>
  <si>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</si>
  <si>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</si>
  <si>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</si>
  <si>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</si>
  <si>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</si>
  <si>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</si>
  <si>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</si>
  <si>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</si>
  <si>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</si>
  <si>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</si>
  <si>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</si>
  <si>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</si>
  <si>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</si>
  <si>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</si>
  <si>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</si>
  <si>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</si>
  <si>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</si>
  <si>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</si>
  <si>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</si>
  <si>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</si>
  <si>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</si>
  <si>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</si>
  <si>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</si>
  <si>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</si>
  <si>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</si>
  <si>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</si>
  <si>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</si>
  <si>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</si>
  <si>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</si>
  <si>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</si>
  <si>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</si>
  <si>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</si>
  <si>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</si>
  <si>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</si>
  <si>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</si>
  <si>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</si>
  <si>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</si>
  <si>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</si>
  <si>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</si>
  <si>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</si>
  <si>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</si>
  <si>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</si>
  <si>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</si>
  <si>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</si>
  <si>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</si>
  <si>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</si>
  <si>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</si>
  <si>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</si>
  <si>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</si>
  <si>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</si>
  <si>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</si>
  <si>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</si>
  <si>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</si>
  <si>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</si>
  <si>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</si>
  <si>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</si>
  <si>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</si>
  <si>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</si>
  <si>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</si>
  <si>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</si>
  <si>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</si>
  <si>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</si>
  <si>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</si>
  <si>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</si>
  <si>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</si>
  <si>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</si>
  <si>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</si>
  <si>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</si>
  <si>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</si>
  <si>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</si>
  <si>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</si>
  <si>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</si>
  <si>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</si>
  <si>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</si>
  <si>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</si>
  <si>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</si>
  <si>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</si>
  <si>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</si>
  <si>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</si>
  <si>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</si>
  <si>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</si>
  <si>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</si>
  <si>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</si>
  <si>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</si>
  <si>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</si>
  <si>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</si>
  <si>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</si>
  <si>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</si>
  <si>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</si>
  <si>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</si>
  <si>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</si>
  <si>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</si>
  <si>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</si>
  <si>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</si>
  <si>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</si>
  <si>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</si>
  <si>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</si>
  <si>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</si>
  <si>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</si>
  <si>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</si>
  <si>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</si>
  <si>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</si>
  <si>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</si>
  <si>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</si>
  <si>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</si>
  <si>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</si>
  <si>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</si>
  <si>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</si>
  <si>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</si>
  <si>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</si>
  <si>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</si>
  <si>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</si>
  <si>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</si>
  <si>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</si>
  <si>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</si>
  <si>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</si>
  <si>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</si>
  <si>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</si>
  <si>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</si>
  <si>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</si>
  <si>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</si>
  <si>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</si>
  <si>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</si>
  <si>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</si>
  <si>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</si>
  <si>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</si>
  <si>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</si>
  <si>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</si>
  <si>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</si>
  <si>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</si>
  <si>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</si>
  <si>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</si>
  <si>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</si>
  <si>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</si>
  <si>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</si>
  <si>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</si>
  <si>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</si>
  <si>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</si>
  <si>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</si>
  <si>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</si>
  <si>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</si>
  <si>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</si>
  <si>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</si>
  <si>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</si>
  <si>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</si>
  <si>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</si>
  <si>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</si>
  <si>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</si>
  <si>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</si>
  <si>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</si>
  <si>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</si>
  <si>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</si>
  <si>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</si>
  <si>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</si>
  <si>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</si>
  <si>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</si>
  <si>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</si>
  <si>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</si>
  <si>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</si>
  <si>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</si>
  <si>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</si>
  <si>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</si>
  <si>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</si>
  <si>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</si>
  <si>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</si>
  <si>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</si>
  <si>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</si>
  <si>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</si>
  <si>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</si>
  <si>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</si>
  <si>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</si>
  <si>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</si>
  <si>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</si>
  <si>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</si>
  <si>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</si>
  <si>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</si>
  <si>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</si>
  <si>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</si>
  <si>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</si>
  <si>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</si>
  <si>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</si>
  <si>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</si>
  <si>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</si>
  <si>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</si>
  <si>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</si>
  <si>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</si>
  <si>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</si>
  <si>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</si>
  <si>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</si>
  <si>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</si>
  <si>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</si>
  <si>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</si>
  <si>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</si>
  <si>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</si>
  <si>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</si>
  <si>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</si>
  <si>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</si>
  <si>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</si>
  <si>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</si>
  <si>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</si>
  <si>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</si>
  <si>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</si>
  <si>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</si>
  <si>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</si>
  <si>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</si>
  <si>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</si>
  <si>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</si>
  <si>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</si>
  <si>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</si>
  <si>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</si>
  <si>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</si>
  <si>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</si>
  <si>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</si>
  <si>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</si>
  <si>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</si>
  <si>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</si>
  <si>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</si>
  <si>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</si>
  <si>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</si>
  <si>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</si>
  <si>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</si>
  <si>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</si>
  <si>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</si>
  <si>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</si>
  <si>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</si>
  <si>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</si>
  <si>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</si>
  <si>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</si>
  <si>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</si>
  <si>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</si>
  <si>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</si>
  <si>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</si>
  <si>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</si>
  <si>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</si>
  <si>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</si>
  <si>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</si>
  <si>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</si>
  <si>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</si>
  <si>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</si>
  <si>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</si>
  <si>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</si>
  <si>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</si>
  <si>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</si>
  <si>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</si>
  <si>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</si>
  <si>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</si>
  <si>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</si>
  <si>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</si>
  <si>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</si>
  <si>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</si>
  <si>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</si>
  <si>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</si>
  <si>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</si>
  <si>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</si>
  <si>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</si>
  <si>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</si>
  <si>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</si>
  <si>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</si>
  <si>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</si>
  <si>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</si>
  <si>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</si>
  <si>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</si>
  <si>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</si>
  <si>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</si>
  <si>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</si>
  <si>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</si>
  <si>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</si>
  <si>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</si>
  <si>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</si>
  <si>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</si>
  <si>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</si>
  <si>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</si>
  <si>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</si>
  <si>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</si>
  <si>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</si>
  <si>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</si>
  <si>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</si>
  <si>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</si>
  <si>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</si>
  <si>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</si>
  <si>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</si>
  <si>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</si>
  <si>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</si>
  <si>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</si>
  <si>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</si>
  <si>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</si>
  <si>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</si>
  <si>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</si>
  <si>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</si>
  <si>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</si>
  <si>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</si>
  <si>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</si>
  <si>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</si>
  <si>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</si>
  <si>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</si>
  <si>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</si>
  <si>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</si>
  <si>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</si>
  <si>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</si>
  <si>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</si>
  <si>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</si>
  <si>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</si>
  <si>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</si>
  <si>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</si>
  <si>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</si>
  <si>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</si>
  <si>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</si>
  <si>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</si>
  <si>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</si>
  <si>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</si>
  <si>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</si>
  <si>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</si>
  <si>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</si>
  <si>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</si>
  <si>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</si>
  <si>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</si>
  <si>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</si>
  <si>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</si>
  <si>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</si>
  <si>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</si>
  <si>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</si>
  <si>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</si>
  <si>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</si>
  <si>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</si>
  <si>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</si>
  <si>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</si>
  <si>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</si>
  <si>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</si>
  <si>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</si>
  <si>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</si>
  <si>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</si>
  <si>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</si>
  <si>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</si>
  <si>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</si>
  <si>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</si>
  <si>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</si>
  <si>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</si>
  <si>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</si>
  <si>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</si>
  <si>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</si>
  <si>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</si>
  <si>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</si>
  <si>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</si>
  <si>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</si>
  <si>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</si>
  <si>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</si>
  <si>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</si>
  <si>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</si>
  <si>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</si>
  <si>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</si>
  <si>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</si>
  <si>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</si>
  <si>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</si>
  <si>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</si>
  <si>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</si>
  <si>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</si>
  <si>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</si>
  <si>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</si>
  <si>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</si>
  <si>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</si>
  <si>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</si>
  <si>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</si>
  <si>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</si>
  <si>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</si>
  <si>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</si>
  <si>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</si>
  <si>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</si>
  <si>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</si>
  <si>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</si>
  <si>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</si>
  <si>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</si>
  <si>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</si>
  <si>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</si>
  <si>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</si>
  <si>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</si>
  <si>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</si>
  <si>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</si>
  <si>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</si>
  <si>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</si>
  <si>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</si>
  <si>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</si>
  <si>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</si>
  <si>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</si>
  <si>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</si>
  <si>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</si>
  <si>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</si>
  <si>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</si>
  <si>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</si>
  <si>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</si>
  <si>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</si>
  <si>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</si>
  <si>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</si>
  <si>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</si>
  <si>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</si>
  <si>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</si>
  <si>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</si>
  <si>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</si>
  <si>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</si>
  <si>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</si>
  <si>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</si>
  <si>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</si>
  <si>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</si>
  <si>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</si>
  <si>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</si>
  <si>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</si>
  <si>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</si>
  <si>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</si>
  <si>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</si>
  <si>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</si>
  <si>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</si>
  <si>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</si>
  <si>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</si>
  <si>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</si>
  <si>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</si>
  <si>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</si>
  <si>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</si>
  <si>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</si>
  <si>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</si>
  <si>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</si>
  <si>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</si>
  <si>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</si>
  <si>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</si>
  <si>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</si>
  <si>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</si>
  <si>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</si>
  <si>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</si>
  <si>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</si>
  <si>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</si>
  <si>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</si>
  <si>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</si>
  <si>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</si>
  <si>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</si>
  <si>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</si>
  <si>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</si>
  <si>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</si>
  <si>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</si>
  <si>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</si>
  <si>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</si>
  <si>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</si>
  <si>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</si>
  <si>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</si>
  <si>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</si>
  <si>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</si>
  <si>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</si>
  <si>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</si>
  <si>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</si>
  <si>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</si>
  <si>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</si>
  <si>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</si>
  <si>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</si>
  <si>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</si>
  <si>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</si>
  <si>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</si>
  <si>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</si>
  <si>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</si>
  <si>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</si>
  <si>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</si>
  <si>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</si>
  <si>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</si>
  <si>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</si>
  <si>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</si>
  <si>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</si>
  <si>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</si>
  <si>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</si>
  <si>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</si>
  <si>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</si>
  <si>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</si>
  <si>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</si>
  <si>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</si>
  <si>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</si>
  <si>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</si>
  <si>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</si>
  <si>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</si>
  <si>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</si>
  <si>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</si>
  <si>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</si>
  <si>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</si>
  <si>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</si>
  <si>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</si>
  <si>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</si>
  <si>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</si>
  <si>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</si>
  <si>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</si>
  <si>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</si>
  <si>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</si>
  <si>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</si>
  <si>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</si>
  <si>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</si>
  <si>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</si>
  <si>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</si>
  <si>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</si>
  <si>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</si>
  <si>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</si>
  <si>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</si>
  <si>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</si>
  <si>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</si>
  <si>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</si>
  <si>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</si>
  <si>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</si>
  <si>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</si>
  <si>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</si>
  <si>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</si>
  <si>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</si>
  <si>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</si>
  <si>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</si>
  <si>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</si>
  <si>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</si>
  <si>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</si>
  <si>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</si>
  <si>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</si>
  <si>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</si>
  <si>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</si>
  <si>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</si>
  <si>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</si>
  <si>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</si>
  <si>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</si>
  <si>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</si>
  <si>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</si>
  <si>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</si>
  <si>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</si>
  <si>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</si>
  <si>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</si>
  <si>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</si>
  <si>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</si>
  <si>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</si>
  <si>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</si>
  <si>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</si>
  <si>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</si>
  <si>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</si>
  <si>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</si>
  <si>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</si>
  <si>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</si>
  <si>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</si>
  <si>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</si>
  <si>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</si>
  <si>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</si>
  <si>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</si>
  <si>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</si>
  <si>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</si>
  <si>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</si>
  <si>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</si>
  <si>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</si>
  <si>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</si>
  <si>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</si>
  <si>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</si>
  <si>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</si>
  <si>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</si>
  <si>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</si>
  <si>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</si>
  <si>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</si>
  <si>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</si>
  <si>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</si>
  <si>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</si>
  <si>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</si>
  <si>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</si>
  <si>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</si>
  <si>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</si>
  <si>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</si>
  <si>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</si>
  <si>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</si>
  <si>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</si>
  <si>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</si>
  <si>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</si>
  <si>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</si>
  <si>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</si>
  <si>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</si>
  <si>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</si>
  <si>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</si>
  <si>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</si>
  <si>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</si>
  <si>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</si>
  <si>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</si>
  <si>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</si>
  <si>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</si>
  <si>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</si>
  <si>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</si>
  <si>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</si>
  <si>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</si>
  <si>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</si>
  <si>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</si>
  <si>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</si>
  <si>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</si>
  <si>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</si>
  <si>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</si>
  <si>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</si>
  <si>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</si>
  <si>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</si>
  <si>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</si>
  <si>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</si>
  <si>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</si>
  <si>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</si>
  <si>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</si>
  <si>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</si>
  <si>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</si>
  <si>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</si>
  <si>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</si>
  <si>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</si>
  <si>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</si>
  <si>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</si>
  <si>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</si>
  <si>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</si>
  <si>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</si>
  <si>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</si>
  <si>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</si>
  <si>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</si>
  <si>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</si>
  <si>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</si>
  <si>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</si>
  <si>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</si>
  <si>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</si>
  <si>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</si>
  <si>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</si>
  <si>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</si>
  <si>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</si>
  <si>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</si>
  <si>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</si>
  <si>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</si>
  <si>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</si>
  <si>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</si>
  <si>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</si>
  <si>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</si>
  <si>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</si>
  <si>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</si>
  <si>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</si>
  <si>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</si>
  <si>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</si>
  <si>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</si>
  <si>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</si>
  <si>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</si>
  <si>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</si>
  <si>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</si>
  <si>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</si>
  <si>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</si>
  <si>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</si>
  <si>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</si>
  <si>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</si>
  <si>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</si>
  <si>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</si>
  <si>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</si>
  <si>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</si>
  <si>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</si>
  <si>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</si>
  <si>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</si>
  <si>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</si>
  <si>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</si>
  <si>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</si>
  <si>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</si>
  <si>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</si>
  <si>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</si>
  <si>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</si>
  <si>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</si>
  <si>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</si>
  <si>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</si>
  <si>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</si>
  <si>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</si>
  <si>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</si>
  <si>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</si>
  <si>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</si>
  <si>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</si>
  <si>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</si>
  <si>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</si>
  <si>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</si>
  <si>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</si>
  <si>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</si>
  <si>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</si>
  <si>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</si>
  <si>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</si>
  <si>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</si>
  <si>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</si>
  <si>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</si>
  <si>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</si>
  <si>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</si>
  <si>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</si>
  <si>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</si>
  <si>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</si>
  <si>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</si>
  <si>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</si>
  <si>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</si>
  <si>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</si>
  <si>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</si>
  <si>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</si>
  <si>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</si>
  <si>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</si>
  <si>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</si>
  <si>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</si>
  <si>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</si>
  <si>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</si>
  <si>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</si>
  <si>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</si>
  <si>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</si>
  <si>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</si>
  <si>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</si>
  <si>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</si>
  <si>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</si>
  <si>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</si>
  <si>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</si>
  <si>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</si>
  <si>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</si>
  <si>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</si>
  <si>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</si>
  <si>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</si>
  <si>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</si>
  <si>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</si>
  <si>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</si>
  <si>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</si>
  <si>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</si>
  <si>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</si>
  <si>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</si>
  <si>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</si>
  <si>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</si>
  <si>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</si>
  <si>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</si>
  <si>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</si>
  <si>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</si>
  <si>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</si>
  <si>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</si>
  <si>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</si>
  <si>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</si>
  <si>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</si>
  <si>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</si>
  <si>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</si>
  <si>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</si>
  <si>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</si>
  <si>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</si>
  <si>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</si>
  <si>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</si>
  <si>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</si>
  <si>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</si>
  <si>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</si>
  <si>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</si>
  <si>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</si>
  <si>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</si>
  <si>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</si>
  <si>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</si>
  <si>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</si>
  <si>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</si>
  <si>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</si>
  <si>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</si>
  <si>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</si>
  <si>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</si>
  <si>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</si>
  <si>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</si>
  <si>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</si>
  <si>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</si>
  <si>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</si>
  <si>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</si>
  <si>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</si>
  <si>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</si>
  <si>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</si>
  <si>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</si>
  <si>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</si>
  <si>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</si>
  <si>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</si>
  <si>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</si>
  <si>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</si>
  <si>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</si>
  <si>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</si>
  <si>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</si>
  <si>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</si>
  <si>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</si>
  <si>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</si>
  <si>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</si>
  <si>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</si>
  <si>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</si>
  <si>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</si>
  <si>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</si>
  <si>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</si>
  <si>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</si>
  <si>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</si>
  <si>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</si>
  <si>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</si>
  <si>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</si>
  <si>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</si>
  <si>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</si>
  <si>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</si>
  <si>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</si>
  <si>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</si>
  <si>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</si>
  <si>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</si>
  <si>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</si>
  <si>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</si>
  <si>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</si>
  <si>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</si>
  <si>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</si>
  <si>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</si>
  <si>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</si>
  <si>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</si>
  <si>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</si>
  <si>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</si>
  <si>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</si>
  <si>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</si>
  <si>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</si>
  <si>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</si>
  <si>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</si>
  <si>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</si>
  <si>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</si>
  <si>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</si>
  <si>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</si>
  <si>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</si>
  <si>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</si>
  <si>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</si>
  <si>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</si>
  <si>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</si>
  <si>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</si>
  <si>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</si>
  <si>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</si>
  <si>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</si>
  <si>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</si>
  <si>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</si>
  <si>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</si>
  <si>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</si>
  <si>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</si>
  <si>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</si>
  <si>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</si>
  <si>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</si>
  <si>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</si>
  <si>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</si>
  <si>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</si>
  <si>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</si>
  <si>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</si>
  <si>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</si>
  <si>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</si>
  <si>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</si>
  <si>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</si>
  <si>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</si>
  <si>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</si>
  <si>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</si>
  <si>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</si>
  <si>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</si>
  <si>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</si>
  <si>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</si>
  <si>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</si>
  <si>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</si>
  <si>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</si>
  <si>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</si>
  <si>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</si>
  <si>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</si>
  <si>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</si>
  <si>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</si>
  <si>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</si>
  <si>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</si>
  <si>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</si>
  <si>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</si>
  <si>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</si>
  <si>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</si>
  <si>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</si>
  <si>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</si>
  <si>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</si>
  <si>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</si>
  <si>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</si>
  <si>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</si>
  <si>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</si>
  <si>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</si>
  <si>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</si>
  <si>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</si>
  <si>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</si>
  <si>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</si>
  <si>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</si>
  <si>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</si>
  <si>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</si>
  <si>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</si>
  <si>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</si>
  <si>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</si>
  <si>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</si>
  <si>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</si>
  <si>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</si>
  <si>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</si>
  <si>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</si>
  <si>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</si>
  <si>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</si>
  <si>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</si>
  <si>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</si>
  <si>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</si>
  <si>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</si>
  <si>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</si>
  <si>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</si>
  <si>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</si>
  <si>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</si>
  <si>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</si>
  <si>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</si>
  <si>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</si>
  <si>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</si>
  <si>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</si>
  <si>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</si>
  <si>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</si>
  <si>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</si>
  <si>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</si>
  <si>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</si>
  <si>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</si>
  <si>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</si>
  <si>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</si>
  <si>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</si>
  <si>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</si>
  <si>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</si>
  <si>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</si>
  <si>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</si>
  <si>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</si>
  <si>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</si>
  <si>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</si>
  <si>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</si>
  <si>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</si>
  <si>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</si>
  <si>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</si>
  <si>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</si>
  <si>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</si>
  <si>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</si>
  <si>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</si>
  <si>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</si>
  <si>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</si>
  <si>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</si>
  <si>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</si>
  <si>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</si>
  <si>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</si>
  <si>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</si>
  <si>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</si>
  <si>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</si>
  <si>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</si>
  <si>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</si>
  <si>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</si>
  <si>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</si>
  <si>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</si>
  <si>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</si>
  <si>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</si>
  <si>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</si>
  <si>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</si>
  <si>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</si>
  <si>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</si>
  <si>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</si>
  <si>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</si>
  <si>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</si>
  <si>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</si>
  <si>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</si>
  <si>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</si>
  <si>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</si>
  <si>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</si>
  <si>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</si>
  <si>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</si>
  <si>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</si>
  <si>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</si>
  <si>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</si>
  <si>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</si>
  <si>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</si>
  <si>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</si>
  <si>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</si>
  <si>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</si>
  <si>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</si>
  <si>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</si>
  <si>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</si>
  <si>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</si>
  <si>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</si>
  <si>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</si>
  <si>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</si>
  <si>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</si>
  <si>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</si>
  <si>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</si>
  <si>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</si>
  <si>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</si>
  <si>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</si>
  <si>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</si>
  <si>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</si>
  <si>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</si>
  <si>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</si>
  <si>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</si>
  <si>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</si>
  <si>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</si>
  <si>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</si>
  <si>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</si>
  <si>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</si>
  <si>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</si>
  <si>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</si>
  <si>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</si>
  <si>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</si>
  <si>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</si>
  <si>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</si>
  <si>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</si>
  <si>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</si>
  <si>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</si>
  <si>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</si>
  <si>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</si>
  <si>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</si>
  <si>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</si>
  <si>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</si>
  <si>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</si>
  <si>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</si>
  <si>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</si>
  <si>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</si>
  <si>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</si>
  <si>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</si>
  <si>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</si>
  <si>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</si>
  <si>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</si>
  <si>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</si>
  <si>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</si>
  <si>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</si>
  <si>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</si>
  <si>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</si>
  <si>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</si>
  <si>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</si>
  <si>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</si>
  <si>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</si>
  <si>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</si>
  <si>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</si>
  <si>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</si>
  <si>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</si>
  <si>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</si>
  <si>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</si>
  <si>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</si>
  <si>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</si>
  <si>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</si>
  <si>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</si>
  <si>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</si>
  <si>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</si>
  <si>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</si>
  <si>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</si>
  <si>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</si>
  <si>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</si>
  <si>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</si>
  <si>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</si>
  <si>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</si>
  <si>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</si>
  <si>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</si>
  <si>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</si>
  <si>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</si>
  <si>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</si>
  <si>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</si>
  <si>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</si>
  <si>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</si>
  <si>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</si>
  <si>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</si>
  <si>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</si>
  <si>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</si>
  <si>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</si>
  <si>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</si>
  <si>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</si>
  <si>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</si>
  <si>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</si>
  <si>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</si>
  <si>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</si>
  <si>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</si>
  <si>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</si>
  <si>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</si>
  <si>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</si>
  <si>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</si>
  <si>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</si>
  <si>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</si>
  <si>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</si>
  <si>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</si>
  <si>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</si>
  <si>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</si>
  <si>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</si>
  <si>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</si>
  <si>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</si>
  <si>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</si>
  <si>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</si>
  <si>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</si>
  <si>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</si>
  <si>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</si>
  <si>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</si>
  <si>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</si>
  <si>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</si>
  <si>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</si>
  <si>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</si>
  <si>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</si>
  <si>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</si>
  <si>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</si>
  <si>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</si>
  <si>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</si>
  <si>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</si>
  <si>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</si>
  <si>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</si>
  <si>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</si>
  <si>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</si>
  <si>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</si>
  <si>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</si>
  <si>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</si>
  <si>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</si>
  <si>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</si>
  <si>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</si>
  <si>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</si>
  <si>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</si>
  <si>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</si>
  <si>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</si>
  <si>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</si>
  <si>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</si>
  <si>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</si>
  <si>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</si>
  <si>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</si>
  <si>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</si>
  <si>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</si>
  <si>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</si>
  <si>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</si>
  <si>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</si>
  <si>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</si>
  <si>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</si>
  <si>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</si>
  <si>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</si>
  <si>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</si>
  <si>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</si>
  <si>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</si>
  <si>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</si>
  <si>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</si>
  <si>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</si>
  <si>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</si>
  <si>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</si>
  <si>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</si>
  <si>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</si>
  <si>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</si>
  <si>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</si>
  <si>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</si>
  <si>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</si>
  <si>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</si>
  <si>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</si>
  <si>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</si>
  <si>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</si>
  <si>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</si>
  <si>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</si>
  <si>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</si>
  <si>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</si>
  <si>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</si>
  <si>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</si>
  <si>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</si>
  <si>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</si>
  <si>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</si>
  <si>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</si>
  <si>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</si>
  <si>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</si>
  <si>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</si>
  <si>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</si>
  <si>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</si>
  <si>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</si>
  <si>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</si>
  <si>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</si>
  <si>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</si>
  <si>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</si>
  <si>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</si>
  <si>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</si>
  <si>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</si>
  <si>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</si>
  <si>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</si>
  <si>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</si>
  <si>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</si>
  <si>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</si>
  <si>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</si>
  <si>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</si>
  <si>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</si>
  <si>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</si>
  <si>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</si>
  <si>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</si>
  <si>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</si>
  <si>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</si>
  <si>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</si>
  <si>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</si>
  <si>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</si>
  <si>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</si>
  <si>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</si>
  <si>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</si>
  <si>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</si>
  <si>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</si>
  <si>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</si>
  <si>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</si>
  <si>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</si>
  <si>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</si>
  <si>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</si>
  <si>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</si>
  <si>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</si>
  <si>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</si>
  <si>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</si>
  <si>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</si>
  <si>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</si>
  <si>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</si>
  <si>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</si>
  <si>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</si>
  <si>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</si>
  <si>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</si>
  <si>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</si>
  <si>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</si>
  <si>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</si>
  <si>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</si>
  <si>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</si>
  <si>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</si>
  <si>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</si>
  <si>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</si>
  <si>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</si>
  <si>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</si>
  <si>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</si>
  <si>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</si>
  <si>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</si>
  <si>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</si>
  <si>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</si>
  <si>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</si>
  <si>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</si>
  <si>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</si>
  <si>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</si>
  <si>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</si>
  <si>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</si>
  <si>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</si>
  <si>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</si>
  <si>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</si>
  <si>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</si>
  <si>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</si>
  <si>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</si>
  <si>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</si>
  <si>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</si>
  <si>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</si>
  <si>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</si>
  <si>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</si>
  <si>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</si>
  <si>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</si>
  <si>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</si>
  <si>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</si>
  <si>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</si>
  <si>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</si>
  <si>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</si>
  <si>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</si>
  <si>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</si>
  <si>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</si>
  <si>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</si>
  <si>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</si>
  <si>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</si>
  <si>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</si>
  <si>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</si>
  <si>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</si>
  <si>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</si>
  <si>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</si>
  <si>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</si>
  <si>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</si>
  <si>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</si>
  <si>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</si>
  <si>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</si>
  <si>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</si>
  <si>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</si>
  <si>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</si>
  <si>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</si>
  <si>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</si>
  <si>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</si>
  <si>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</si>
  <si>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</si>
  <si>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</si>
  <si>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</si>
  <si>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</si>
  <si>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</si>
  <si>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</si>
  <si>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</si>
  <si>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</si>
  <si>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</si>
  <si>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</si>
  <si>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</si>
  <si>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</si>
  <si>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</si>
  <si>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</si>
  <si>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</si>
  <si>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</si>
  <si>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</si>
  <si>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</si>
  <si>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</si>
  <si>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</si>
  <si>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</si>
  <si>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</si>
  <si>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</si>
  <si>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</si>
  <si>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</si>
  <si>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</si>
  <si>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</si>
  <si>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</si>
  <si>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</si>
  <si>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</si>
  <si>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</si>
  <si>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</si>
  <si>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</si>
  <si>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</si>
  <si>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</si>
  <si>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</si>
  <si>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</si>
  <si>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</si>
  <si>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</si>
  <si>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</si>
  <si>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</si>
  <si>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</si>
  <si>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</si>
  <si>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</si>
  <si>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</si>
  <si>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</si>
  <si>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</si>
  <si>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</si>
  <si>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</si>
  <si>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</si>
  <si>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</si>
  <si>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</si>
  <si>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</si>
  <si>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</si>
  <si>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</si>
  <si>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</si>
  <si>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</si>
  <si>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</si>
  <si>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</si>
  <si>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</si>
  <si>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</si>
  <si>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</si>
  <si>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</si>
  <si>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</si>
  <si>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</si>
  <si>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</si>
  <si>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</si>
  <si>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</si>
  <si>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</si>
  <si>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</si>
  <si>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</si>
  <si>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</si>
  <si>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</si>
  <si>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</si>
  <si>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</si>
  <si>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</si>
  <si>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</si>
  <si>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</si>
  <si>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</si>
  <si>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</si>
  <si>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</si>
  <si>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</si>
  <si>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</si>
  <si>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</si>
  <si>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</si>
  <si>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</si>
  <si>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</si>
  <si>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</si>
  <si>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</si>
  <si>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</si>
  <si>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</si>
  <si>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</si>
  <si>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</si>
  <si>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</si>
  <si>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</si>
  <si>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</si>
  <si>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</si>
  <si>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</si>
  <si>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</si>
  <si>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</si>
  <si>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</si>
  <si>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</si>
  <si>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</si>
  <si>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</si>
  <si>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</si>
  <si>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</si>
  <si>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</si>
  <si>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</si>
  <si>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</si>
  <si>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</si>
  <si>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</si>
  <si>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</si>
  <si>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</si>
  <si>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</si>
  <si>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</si>
  <si>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</si>
  <si>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</si>
  <si>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</si>
  <si>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</si>
  <si>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</si>
  <si>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</si>
  <si>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</si>
  <si>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</si>
  <si>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</si>
  <si>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</si>
  <si>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</si>
  <si>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</si>
  <si>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</si>
  <si>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</si>
  <si>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</si>
  <si>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</si>
  <si>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</si>
  <si>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</si>
  <si>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</si>
  <si>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</si>
  <si>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</si>
  <si>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</si>
  <si>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</si>
  <si>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</si>
  <si>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</si>
  <si>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</si>
  <si>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</si>
  <si>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</si>
  <si>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</si>
  <si>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</si>
  <si>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</si>
  <si>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</si>
  <si>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</si>
  <si>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</si>
  <si>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</si>
  <si>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</si>
  <si>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</si>
  <si>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</si>
  <si>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</si>
  <si>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</si>
  <si>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</si>
  <si>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</si>
  <si>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</si>
  <si>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</si>
  <si>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</si>
  <si>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</si>
  <si>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</si>
  <si>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</si>
  <si>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</si>
  <si>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</si>
  <si>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</si>
  <si>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</si>
  <si>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</si>
  <si>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</si>
  <si>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</si>
  <si>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</si>
  <si>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</si>
  <si>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</si>
  <si>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</si>
  <si>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</si>
  <si>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</si>
  <si>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</si>
  <si>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</si>
  <si>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</si>
  <si>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</si>
  <si>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</si>
  <si>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</si>
  <si>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</si>
  <si>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</si>
  <si>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</si>
  <si>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</si>
  <si>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</si>
  <si>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</si>
  <si>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</si>
  <si>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</si>
  <si>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</si>
  <si>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</si>
  <si>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</si>
  <si>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</si>
  <si>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</si>
  <si>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</si>
  <si>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</si>
  <si>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</si>
  <si>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</si>
  <si>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</si>
  <si>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</si>
  <si>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</si>
  <si>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</si>
  <si>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</si>
  <si>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</si>
  <si>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</si>
  <si>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</si>
  <si>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</si>
  <si>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</si>
  <si>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</si>
  <si>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</si>
  <si>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</si>
  <si>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</si>
  <si>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</si>
  <si>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</si>
  <si>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</si>
  <si>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</si>
  <si>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</si>
  <si>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</si>
  <si>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</si>
  <si>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</si>
  <si>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</si>
  <si>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</si>
  <si>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</si>
  <si>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</si>
  <si>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</si>
  <si>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</si>
  <si>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</si>
  <si>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</si>
  <si>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</si>
  <si>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</si>
  <si>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</si>
  <si>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</si>
  <si>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</si>
  <si>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</si>
  <si>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</si>
  <si>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</si>
  <si>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</si>
  <si>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</si>
  <si>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</si>
  <si>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</si>
  <si>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</si>
  <si>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</si>
  <si>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</si>
  <si>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</si>
  <si>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</si>
  <si>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</si>
  <si>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</si>
  <si>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</si>
  <si>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</si>
  <si>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</si>
  <si>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</si>
  <si>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</si>
  <si>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</si>
  <si>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</si>
  <si>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</si>
  <si>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</si>
  <si>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</si>
  <si>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</si>
  <si>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</si>
  <si>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</si>
  <si>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</si>
  <si>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</si>
  <si>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</si>
  <si>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</si>
  <si>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</si>
  <si>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</si>
  <si>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</si>
  <si>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</si>
  <si>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</si>
  <si>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</si>
  <si>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</si>
  <si>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</si>
  <si>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</si>
  <si>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</si>
  <si>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</si>
  <si>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</si>
  <si>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</si>
  <si>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</si>
  <si>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</si>
  <si>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</si>
  <si>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</si>
  <si>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</si>
  <si>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</si>
  <si>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</si>
  <si>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</si>
  <si>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</si>
  <si>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</si>
  <si>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</si>
  <si>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</si>
  <si>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</si>
  <si>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</si>
  <si>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</si>
  <si>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</si>
  <si>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</si>
  <si>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</si>
  <si>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</si>
  <si>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</si>
  <si>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</si>
  <si>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</si>
  <si>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</si>
  <si>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</si>
  <si>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</si>
  <si>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</si>
  <si>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</si>
  <si>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</si>
  <si>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</si>
  <si>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</si>
  <si>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</si>
  <si>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</si>
  <si>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</si>
  <si>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</si>
  <si>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</si>
  <si>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</si>
  <si>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</si>
  <si>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</si>
  <si>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</si>
  <si>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</si>
  <si>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</si>
  <si>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</si>
  <si>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</si>
  <si>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</si>
  <si>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</si>
  <si>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</si>
  <si>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</si>
  <si>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</si>
  <si>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</si>
  <si>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</si>
  <si>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</si>
  <si>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</si>
  <si>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</si>
  <si>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</si>
  <si>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</si>
  <si>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</si>
  <si>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</si>
  <si>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</si>
  <si>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</si>
  <si>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</si>
  <si>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</si>
  <si>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</si>
  <si>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</si>
  <si>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</si>
  <si>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</si>
  <si>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</si>
  <si>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</si>
  <si>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</si>
  <si>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</si>
  <si>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</si>
  <si>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</si>
  <si>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</si>
  <si>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</si>
  <si>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</si>
  <si>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</si>
  <si>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</si>
  <si>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</si>
  <si>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</si>
  <si>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</si>
  <si>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</si>
  <si>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</si>
  <si>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</si>
  <si>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</si>
  <si>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</si>
  <si>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</si>
  <si>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</si>
  <si>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</si>
  <si>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</si>
  <si>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</si>
  <si>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</si>
  <si>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</si>
  <si>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</si>
  <si>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</si>
  <si>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</si>
  <si>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</si>
  <si>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</si>
  <si>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</si>
  <si>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</si>
  <si>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</si>
  <si>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</si>
  <si>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</si>
  <si>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</si>
  <si>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</si>
  <si>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</si>
  <si>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</si>
  <si>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</si>
  <si>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</si>
  <si>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</si>
  <si>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</si>
  <si>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</si>
  <si>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</si>
  <si>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</si>
  <si>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</si>
  <si>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</si>
  <si>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</si>
  <si>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</si>
  <si>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</si>
  <si>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</si>
  <si>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</si>
  <si>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</si>
  <si>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</si>
  <si>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</si>
  <si>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</si>
  <si>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</si>
  <si>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</si>
  <si>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</si>
  <si>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</si>
  <si>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</si>
  <si>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</si>
  <si>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</si>
  <si>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</si>
  <si>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</si>
  <si>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</si>
  <si>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</si>
  <si>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</si>
  <si>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</si>
  <si>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</si>
  <si>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</si>
  <si>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</si>
  <si>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</si>
  <si>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</si>
  <si>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</si>
  <si>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</si>
  <si>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</si>
  <si>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</si>
  <si>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</si>
  <si>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</si>
  <si>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</si>
  <si>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</si>
  <si>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</si>
  <si>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</si>
  <si>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</si>
  <si>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</si>
  <si>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</si>
  <si>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</si>
  <si>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</si>
  <si>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</si>
  <si>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</si>
  <si>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</si>
  <si>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</si>
  <si>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</si>
  <si>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</si>
  <si>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</si>
  <si>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</si>
  <si>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</si>
  <si>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</si>
  <si>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</si>
  <si>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</si>
  <si>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</si>
  <si>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</si>
  <si>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</si>
  <si>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</si>
  <si>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</si>
  <si>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</si>
  <si>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</si>
  <si>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</si>
  <si>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</si>
  <si>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</si>
  <si>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</si>
  <si>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</si>
  <si>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</si>
  <si>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</si>
  <si>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</si>
  <si>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</si>
  <si>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</si>
  <si>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</si>
  <si>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</si>
  <si>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</si>
  <si>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</si>
  <si>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</si>
  <si>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</si>
  <si>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</si>
  <si>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</si>
  <si>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</si>
  <si>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</si>
  <si>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</si>
  <si>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</si>
  <si>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</si>
  <si>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</si>
  <si>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</si>
  <si>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</si>
  <si>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</si>
  <si>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</si>
  <si>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</si>
  <si>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</si>
  <si>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</si>
  <si>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</si>
  <si>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</si>
  <si>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</si>
  <si>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</si>
  <si>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</si>
  <si>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</si>
  <si>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</si>
  <si>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</si>
  <si>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</si>
  <si>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</si>
  <si>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</si>
  <si>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</si>
  <si>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</si>
  <si>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</si>
  <si>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</si>
  <si>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</si>
  <si>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</si>
  <si>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</si>
  <si>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</si>
  <si>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</si>
  <si>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</si>
  <si>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</si>
  <si>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</si>
  <si>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</si>
  <si>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</si>
  <si>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</si>
  <si>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</si>
  <si>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</si>
  <si>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</si>
  <si>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</si>
  <si>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</si>
  <si>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</si>
  <si>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</si>
  <si>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</si>
  <si>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</si>
  <si>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</si>
  <si>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</si>
  <si>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</si>
  <si>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</si>
  <si>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</si>
  <si>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</si>
  <si>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</si>
  <si>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</si>
  <si>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</si>
  <si>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</si>
  <si>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</si>
  <si>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</si>
  <si>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</si>
  <si>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</si>
  <si>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</si>
  <si>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</si>
  <si>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</si>
  <si>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</si>
  <si>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</si>
  <si>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</si>
  <si>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</si>
  <si>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</si>
  <si>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</si>
  <si>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</si>
  <si>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</si>
  <si>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</si>
  <si>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</si>
  <si>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</si>
  <si>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</si>
  <si>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</si>
  <si>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</si>
  <si>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</si>
  <si>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</si>
  <si>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</si>
  <si>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</si>
  <si>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</si>
  <si>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</si>
  <si>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</si>
  <si>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</si>
  <si>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</si>
  <si>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</si>
  <si>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</si>
  <si>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</si>
  <si>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</si>
  <si>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</si>
  <si>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</si>
  <si>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</si>
  <si>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</si>
  <si>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</si>
  <si>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</si>
  <si>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</si>
  <si>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</si>
  <si>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</si>
  <si>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</si>
  <si>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</si>
  <si>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</si>
  <si>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</si>
  <si>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</si>
  <si>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</si>
  <si>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</si>
  <si>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</si>
  <si>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</si>
  <si>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</si>
  <si>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</si>
  <si>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</si>
  <si>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</si>
  <si>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</si>
  <si>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</si>
  <si>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</si>
  <si>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</si>
  <si>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</si>
  <si>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</si>
  <si>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</si>
  <si>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</si>
  <si>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</si>
  <si>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</si>
  <si>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</si>
  <si>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</si>
  <si>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</si>
  <si>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</si>
  <si>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</si>
  <si>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</si>
  <si>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</si>
  <si>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</si>
  <si>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</si>
  <si>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</si>
  <si>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</si>
  <si>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</si>
  <si>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</si>
  <si>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</si>
  <si>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</si>
  <si>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</si>
  <si>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</si>
  <si>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</si>
  <si>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</si>
  <si>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</si>
  <si>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</si>
  <si>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</si>
  <si>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</si>
  <si>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</si>
  <si>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</si>
  <si>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</si>
  <si>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</si>
  <si>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</si>
  <si>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</si>
  <si>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</si>
  <si>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</si>
  <si>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</si>
  <si>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</si>
  <si>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</si>
  <si>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</si>
  <si>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</si>
  <si>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</si>
  <si>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</si>
  <si>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</si>
  <si>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</si>
  <si>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</si>
  <si>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</si>
  <si>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</si>
  <si>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</si>
  <si>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</si>
  <si>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</si>
  <si>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</si>
  <si>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</si>
  <si>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</si>
  <si>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</si>
  <si>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</si>
  <si>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</si>
  <si>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</si>
  <si>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</si>
  <si>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</si>
  <si>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</si>
  <si>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</si>
  <si>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</si>
  <si>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</si>
  <si>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</si>
  <si>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</si>
  <si>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</si>
  <si>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</si>
  <si>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</si>
  <si>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</si>
  <si>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</si>
  <si>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</si>
  <si>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</si>
  <si>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</si>
  <si>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</si>
  <si>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</si>
  <si>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</si>
  <si>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</si>
  <si>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</si>
  <si>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</si>
  <si>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</si>
  <si>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</si>
  <si>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</si>
  <si>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</si>
  <si>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</si>
  <si>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</si>
  <si>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</si>
  <si>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</si>
  <si>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</si>
  <si>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</si>
  <si>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</si>
  <si>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</si>
  <si>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</si>
  <si>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</si>
  <si>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</si>
  <si>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</si>
  <si>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</si>
  <si>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</si>
  <si>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</si>
  <si>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</si>
  <si>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</si>
  <si>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</si>
  <si>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</si>
  <si>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</si>
  <si>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</si>
  <si>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</si>
  <si>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</si>
  <si>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</si>
  <si>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</si>
  <si>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</si>
  <si>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</si>
  <si>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</si>
  <si>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</si>
  <si>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</si>
  <si>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</si>
  <si>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</si>
  <si>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</si>
  <si>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</si>
  <si>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</si>
  <si>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</si>
  <si>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</si>
  <si>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</si>
  <si>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</si>
  <si>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</si>
  <si>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</si>
  <si>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</si>
  <si>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</si>
  <si>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</si>
  <si>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</si>
  <si>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</si>
  <si>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</si>
  <si>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</si>
  <si>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</si>
  <si>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</si>
  <si>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</si>
  <si>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</si>
  <si>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</si>
  <si>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</si>
  <si>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</si>
  <si>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</si>
  <si>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</si>
  <si>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</si>
  <si>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</si>
  <si>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</si>
  <si>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</si>
  <si>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</si>
  <si>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</si>
  <si>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</si>
  <si>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</si>
  <si>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</si>
  <si>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</si>
  <si>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</si>
  <si>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</si>
  <si>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</si>
  <si>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</si>
  <si>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</si>
  <si>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</si>
  <si>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</si>
  <si>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</si>
  <si>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</si>
  <si>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</si>
  <si>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</si>
  <si>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</si>
  <si>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</si>
  <si>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</si>
  <si>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</si>
  <si>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</si>
  <si>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</si>
  <si>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</si>
  <si>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</si>
  <si>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</si>
  <si>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</si>
  <si>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</si>
  <si>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</si>
  <si>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</si>
  <si>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</si>
  <si>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</si>
  <si>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</si>
  <si>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</si>
  <si>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</si>
  <si>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</si>
  <si>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</si>
  <si>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</si>
  <si>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</si>
  <si>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</si>
  <si>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</si>
  <si>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</si>
  <si>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</si>
  <si>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</si>
  <si>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</si>
  <si>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</si>
  <si>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</si>
  <si>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</si>
  <si>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</si>
  <si>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</si>
  <si>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</si>
  <si>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</si>
  <si>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</si>
  <si>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</si>
  <si>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</si>
  <si>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</si>
  <si>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</si>
  <si>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</si>
  <si>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</si>
  <si>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</si>
  <si>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</si>
  <si>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</si>
  <si>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</si>
  <si>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</si>
  <si>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</si>
  <si>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</si>
  <si>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</si>
  <si>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</si>
  <si>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</si>
  <si>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</si>
  <si>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</si>
  <si>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</si>
  <si>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</si>
  <si>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</si>
  <si>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</si>
  <si>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</si>
  <si>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</si>
  <si>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</si>
  <si>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</si>
  <si>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</si>
  <si>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</si>
  <si>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</si>
  <si>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</si>
  <si>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</si>
  <si>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</si>
  <si>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</si>
  <si>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</si>
  <si>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</si>
  <si>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</si>
  <si>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</si>
  <si>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</si>
  <si>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</si>
  <si>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</si>
  <si>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</si>
  <si>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</si>
  <si>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</si>
  <si>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</si>
  <si>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</si>
  <si>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</si>
  <si>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</si>
  <si>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</si>
  <si>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</si>
  <si>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</si>
  <si>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</si>
  <si>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</si>
  <si>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</si>
  <si>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</si>
  <si>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</si>
  <si>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</si>
  <si>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</si>
  <si>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</si>
  <si>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</si>
  <si>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</si>
  <si>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</si>
  <si>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</si>
  <si>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</si>
  <si>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</si>
  <si>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</si>
  <si>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</si>
  <si>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</si>
  <si>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</si>
  <si>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</si>
  <si>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</si>
  <si>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</si>
  <si>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</si>
  <si>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</si>
  <si>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</si>
  <si>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</si>
  <si>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</si>
  <si>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</si>
  <si>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</si>
  <si>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</si>
  <si>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</si>
  <si>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</si>
  <si>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</si>
  <si>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</si>
  <si>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</si>
  <si>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</si>
  <si>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</si>
  <si>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</si>
  <si>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</si>
  <si>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</si>
  <si>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</si>
  <si>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</si>
  <si>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</si>
  <si>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</si>
  <si>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</si>
  <si>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</si>
  <si>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</si>
  <si>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</si>
  <si>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</si>
  <si>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</si>
  <si>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</si>
  <si>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</si>
  <si>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</si>
  <si>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</si>
  <si>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</si>
  <si>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</si>
  <si>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</si>
  <si>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</si>
  <si>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</si>
  <si>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</si>
  <si>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</si>
  <si>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</si>
  <si>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</si>
  <si>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</si>
  <si>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</si>
  <si>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</si>
  <si>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</si>
  <si>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</si>
  <si>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</si>
  <si>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</si>
  <si>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</si>
  <si>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</si>
  <si>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</si>
  <si>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</si>
  <si>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</si>
  <si>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</si>
  <si>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</si>
  <si>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</si>
  <si>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</si>
  <si>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</si>
  <si>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</si>
  <si>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</si>
  <si>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</si>
  <si>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</si>
  <si>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</si>
  <si>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</si>
  <si>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</si>
  <si>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</si>
  <si>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</si>
  <si>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</si>
  <si>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</si>
  <si>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</si>
  <si>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</si>
  <si>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</si>
  <si>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</si>
  <si>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</si>
  <si>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</si>
  <si>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</si>
  <si>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</si>
  <si>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</si>
  <si>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</si>
  <si>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</si>
  <si>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</si>
  <si>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</si>
  <si>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</si>
  <si>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</si>
  <si>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</si>
  <si>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</si>
  <si>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</si>
  <si>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</si>
  <si>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</si>
  <si>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</si>
  <si>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</si>
  <si>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</si>
  <si>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</si>
  <si>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</si>
  <si>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</si>
  <si>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</si>
  <si>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</si>
  <si>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</si>
  <si>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</si>
  <si>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</si>
  <si>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</si>
  <si>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</si>
  <si>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</si>
  <si>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</si>
  <si>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</si>
  <si>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</si>
  <si>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</si>
  <si>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</si>
  <si>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</si>
  <si>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</si>
  <si>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</si>
  <si>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</si>
  <si>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</si>
  <si>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</si>
  <si>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</si>
  <si>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</si>
  <si>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</si>
  <si>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</si>
  <si>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</si>
  <si>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</si>
  <si>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</si>
  <si>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</si>
  <si>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</si>
  <si>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</si>
  <si>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</si>
  <si>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</si>
  <si>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</si>
  <si>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</si>
  <si>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</si>
  <si>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</si>
  <si>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</si>
  <si>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</si>
  <si>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</si>
  <si>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</si>
  <si>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</si>
  <si>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</si>
  <si>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</si>
  <si>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</si>
  <si>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</si>
  <si>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</si>
  <si>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</si>
  <si>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</si>
  <si>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</si>
  <si>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</si>
  <si>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</si>
  <si>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</si>
  <si>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</si>
  <si>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</si>
  <si>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</si>
  <si>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</si>
  <si>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</si>
  <si>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</si>
  <si>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</si>
  <si>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</si>
  <si>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</si>
  <si>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</si>
  <si>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</si>
  <si>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</si>
  <si>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</si>
  <si>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</si>
  <si>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</si>
  <si>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</si>
  <si>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</si>
  <si>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</si>
  <si>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</si>
  <si>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</si>
  <si>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</si>
  <si>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</si>
  <si>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</si>
  <si>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</si>
  <si>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</si>
  <si>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</si>
  <si>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</si>
  <si>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</si>
  <si>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</si>
  <si>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</si>
  <si>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</si>
  <si>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</si>
  <si>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</si>
  <si>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</si>
  <si>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</si>
  <si>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</si>
  <si>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</si>
  <si>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</si>
  <si>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</si>
  <si>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</si>
  <si>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</si>
  <si>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</si>
  <si>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</si>
  <si>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</si>
  <si>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</si>
  <si>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</si>
  <si>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</si>
  <si>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</si>
  <si>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</si>
  <si>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</si>
  <si>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</si>
  <si>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</si>
  <si>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</si>
  <si>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</si>
  <si>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</si>
  <si>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</si>
  <si>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</si>
  <si>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</si>
  <si>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</si>
  <si>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</si>
  <si>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</si>
  <si>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</si>
  <si>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</si>
  <si>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</si>
  <si>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</si>
  <si>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</si>
  <si>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</si>
  <si>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</si>
  <si>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</si>
  <si>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</si>
  <si>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</si>
  <si>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</si>
  <si>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</si>
  <si>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</si>
  <si>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</si>
  <si>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</si>
  <si>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</si>
  <si>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</si>
  <si>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</si>
  <si>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</si>
  <si>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</si>
  <si>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</si>
  <si>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</si>
  <si>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</si>
  <si>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</si>
  <si>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</si>
  <si>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</si>
  <si>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</si>
  <si>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</si>
  <si>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</si>
  <si>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</si>
  <si>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</si>
  <si>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</si>
  <si>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</si>
  <si>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</si>
  <si>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</si>
  <si>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</si>
  <si>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</si>
  <si>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</si>
  <si>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</si>
  <si>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</si>
  <si>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</si>
  <si>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</si>
  <si>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</si>
  <si>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</si>
  <si>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</si>
  <si>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</si>
  <si>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</si>
  <si>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</si>
  <si>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</si>
  <si>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</si>
  <si>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</si>
  <si>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</si>
  <si>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</si>
  <si>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</si>
  <si>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</si>
  <si>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</si>
  <si>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</si>
  <si>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</si>
  <si>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</si>
  <si>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</si>
  <si>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</si>
  <si>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</si>
  <si>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</si>
  <si>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</si>
  <si>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</si>
  <si>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</si>
  <si>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</si>
  <si>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</si>
  <si>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</si>
  <si>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</si>
  <si>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</si>
  <si>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</si>
  <si>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</si>
  <si>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</si>
  <si>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</si>
  <si>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</si>
  <si>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</si>
  <si>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</si>
  <si>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</si>
  <si>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</si>
  <si>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</si>
  <si>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</si>
  <si>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</si>
  <si>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</si>
  <si>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</si>
  <si>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</si>
  <si>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</si>
  <si>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</si>
  <si>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</si>
  <si>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</si>
  <si>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</si>
  <si>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</si>
  <si>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</si>
  <si>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</si>
  <si>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</si>
  <si>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</si>
  <si>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</si>
  <si>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</si>
  <si>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</si>
  <si>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</si>
  <si>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</si>
  <si>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</si>
  <si>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</si>
  <si>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</si>
  <si>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</si>
  <si>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</si>
  <si>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</si>
  <si>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</si>
  <si>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</si>
  <si>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</si>
  <si>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</si>
  <si>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</si>
  <si>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</si>
  <si>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</si>
  <si>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</si>
  <si>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</si>
  <si>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</si>
  <si>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</si>
  <si>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</si>
  <si>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</si>
  <si>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</si>
  <si>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</si>
  <si>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</si>
  <si>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</si>
  <si>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</si>
  <si>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</si>
  <si>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</si>
  <si>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</si>
  <si>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</si>
  <si>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</si>
  <si>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</si>
  <si>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</si>
  <si>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</si>
  <si>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</si>
  <si>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</si>
  <si>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</si>
  <si>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</si>
  <si>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</si>
  <si>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</si>
  <si>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</si>
  <si>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</si>
  <si>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</si>
  <si>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</si>
  <si>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</si>
  <si>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</si>
  <si>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</si>
  <si>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</si>
  <si>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</si>
  <si>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</si>
  <si>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</si>
  <si>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</si>
  <si>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</si>
  <si>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</si>
  <si>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</si>
  <si>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</si>
  <si>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</si>
  <si>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</si>
  <si>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</si>
  <si>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</si>
  <si>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</si>
  <si>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</si>
  <si>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</si>
  <si>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</si>
  <si>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</si>
  <si>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</si>
  <si>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</si>
  <si>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</si>
  <si>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</si>
  <si>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</si>
  <si>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</si>
  <si>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</si>
  <si>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</si>
  <si>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</si>
  <si>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</si>
  <si>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</si>
  <si>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</si>
  <si>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</si>
  <si>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</si>
  <si>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</si>
  <si>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</si>
  <si>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</si>
  <si>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</si>
  <si>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</si>
  <si>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</si>
  <si>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</si>
  <si>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</si>
  <si>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</si>
  <si>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</si>
  <si>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</si>
  <si>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</si>
  <si>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</si>
  <si>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</si>
  <si>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</si>
  <si>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</si>
  <si>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</si>
  <si>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</si>
  <si>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</si>
  <si>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</si>
  <si>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</si>
  <si>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</si>
  <si>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</si>
  <si>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</si>
  <si>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</si>
  <si>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</si>
  <si>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</si>
  <si>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</si>
  <si>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</si>
  <si>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</si>
  <si>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</si>
  <si>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</si>
  <si>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</si>
  <si>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</si>
  <si>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</si>
  <si>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</si>
  <si>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</si>
  <si>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</si>
  <si>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</si>
  <si>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</si>
  <si>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</si>
  <si>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</si>
  <si>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</si>
  <si>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</si>
  <si>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</si>
  <si>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</si>
  <si>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</si>
  <si>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</si>
  <si>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</si>
  <si>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</si>
  <si>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</si>
  <si>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</si>
  <si>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</si>
  <si>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</si>
  <si>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</si>
  <si>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</si>
  <si>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</si>
  <si>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</si>
  <si>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</si>
  <si>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</si>
  <si>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</si>
  <si>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</si>
  <si>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</si>
  <si>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</si>
  <si>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</si>
  <si>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</si>
  <si>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</si>
  <si>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</si>
  <si>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</si>
  <si>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</si>
  <si>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</si>
  <si>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</si>
  <si>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</si>
  <si>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</si>
  <si>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</si>
  <si>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</si>
  <si>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</si>
  <si>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</si>
  <si>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</si>
  <si>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</si>
  <si>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</si>
  <si>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</si>
  <si>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</si>
  <si>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</si>
  <si>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</si>
  <si>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</si>
  <si>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</si>
  <si>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</si>
  <si>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</si>
  <si>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</si>
  <si>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</si>
  <si>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</si>
  <si>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</si>
  <si>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</si>
  <si>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</si>
  <si>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</si>
  <si>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</si>
  <si>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</si>
  <si>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</si>
  <si>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</si>
  <si>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</si>
  <si>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</si>
  <si>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</si>
  <si>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</si>
  <si>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</si>
  <si>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</si>
  <si>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</si>
  <si>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</si>
  <si>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</si>
  <si>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</si>
  <si>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</si>
  <si>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</si>
  <si>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</si>
  <si>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</si>
  <si>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</si>
  <si>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</si>
  <si>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</si>
  <si>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</si>
  <si>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</si>
  <si>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</si>
  <si>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</si>
  <si>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</si>
  <si>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</si>
  <si>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</si>
  <si>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</si>
  <si>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</si>
  <si>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</si>
  <si>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</si>
  <si>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</si>
  <si>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</si>
  <si>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</si>
  <si>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</si>
  <si>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</si>
  <si>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</si>
  <si>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</si>
  <si>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</si>
  <si>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</si>
  <si>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</si>
  <si>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</si>
  <si>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</si>
  <si>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</si>
  <si>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</si>
  <si>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</si>
  <si>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</si>
  <si>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</si>
  <si>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</si>
  <si>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</si>
  <si>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</si>
  <si>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</si>
  <si>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</si>
  <si>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</si>
  <si>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</si>
  <si>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</si>
  <si>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</si>
  <si>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</si>
  <si>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</si>
  <si>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</si>
  <si>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</si>
  <si>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</si>
  <si>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</si>
  <si>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</si>
  <si>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</si>
  <si>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</si>
  <si>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</si>
  <si>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</si>
  <si>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</si>
  <si>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</si>
  <si>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</si>
  <si>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</si>
  <si>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</si>
  <si>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</si>
  <si>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</si>
  <si>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</si>
  <si>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</si>
  <si>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</si>
  <si>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</si>
  <si>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</si>
  <si>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</si>
  <si>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</si>
  <si>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</si>
  <si>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</si>
  <si>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</si>
  <si>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</si>
  <si>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</si>
  <si>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</si>
  <si>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</si>
  <si>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</si>
  <si>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</si>
  <si>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</si>
  <si>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</si>
  <si>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</si>
  <si>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</si>
  <si>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</si>
  <si>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</si>
  <si>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</si>
  <si>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</si>
  <si>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</si>
  <si>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</si>
  <si>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</si>
  <si>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</si>
  <si>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</si>
  <si>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</si>
  <si>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</si>
  <si>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</si>
  <si>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</si>
  <si>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</si>
  <si>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</si>
  <si>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</si>
  <si>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</si>
  <si>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</si>
  <si>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</si>
  <si>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</si>
  <si>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</si>
  <si>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</si>
  <si>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</si>
  <si>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</si>
  <si>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</si>
  <si>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</si>
  <si>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</si>
  <si>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</si>
  <si>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</si>
  <si>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</si>
  <si>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</si>
  <si>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</si>
  <si>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</si>
  <si>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</si>
  <si>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</si>
  <si>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</si>
  <si>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</si>
  <si>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</si>
  <si>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</si>
  <si>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</si>
  <si>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</si>
  <si>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</si>
  <si>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</si>
  <si>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</si>
  <si>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</si>
  <si>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</si>
  <si>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</si>
  <si>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</si>
  <si>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</si>
  <si>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</si>
  <si>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</si>
  <si>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</si>
  <si>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</si>
  <si>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</si>
  <si>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</si>
  <si>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</si>
  <si>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</si>
  <si>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</si>
  <si>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</si>
  <si>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</si>
  <si>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</si>
  <si>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</si>
  <si>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</si>
  <si>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</si>
  <si>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</si>
  <si>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</si>
  <si>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</si>
  <si>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</si>
  <si>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</si>
  <si>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</si>
  <si>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</si>
  <si>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</si>
  <si>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</si>
  <si>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</si>
  <si>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</si>
  <si>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</si>
  <si>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</si>
  <si>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</si>
  <si>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</si>
  <si>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</si>
  <si>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</si>
  <si>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</si>
  <si>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</si>
  <si>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</si>
  <si>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</si>
  <si>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</si>
  <si>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</si>
  <si>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</si>
  <si>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</si>
  <si>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</si>
  <si>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</si>
  <si>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</si>
  <si>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</si>
  <si>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</si>
  <si>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</si>
  <si>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</si>
  <si>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</si>
  <si>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</si>
  <si>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</si>
  <si>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</si>
  <si>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</si>
  <si>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</si>
  <si>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</si>
  <si>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</si>
  <si>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</si>
  <si>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</si>
  <si>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</si>
  <si>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</si>
  <si>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</si>
  <si>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</si>
  <si>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</si>
  <si>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</si>
  <si>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</si>
  <si>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</si>
  <si>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</si>
  <si>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</si>
  <si>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</si>
  <si>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</si>
  <si>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</si>
  <si>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</si>
  <si>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</si>
  <si>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</si>
  <si>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</si>
  <si>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</si>
  <si>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</si>
  <si>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</si>
  <si>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</si>
  <si>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</si>
  <si>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</si>
  <si>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</si>
  <si>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</si>
  <si>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</si>
  <si>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</si>
  <si>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</si>
  <si>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</si>
  <si>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</si>
  <si>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</si>
  <si>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</si>
  <si>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</si>
  <si>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</si>
  <si>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</si>
  <si>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</si>
  <si>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</si>
  <si>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</si>
  <si>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</si>
  <si>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</si>
  <si>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</si>
  <si>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</si>
  <si>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</si>
  <si>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</si>
  <si>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</si>
  <si>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</si>
  <si>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</si>
  <si>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</si>
  <si>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</si>
  <si>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</si>
  <si>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</si>
  <si>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</si>
  <si>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</si>
  <si>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</si>
  <si>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</si>
  <si>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</si>
  <si>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</si>
  <si>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</si>
  <si>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</si>
  <si>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</si>
  <si>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</si>
  <si>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</si>
  <si>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</si>
  <si>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</si>
  <si>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</si>
  <si>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</si>
  <si>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</si>
  <si>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</si>
  <si>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</si>
  <si>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</si>
  <si>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</si>
  <si>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</si>
  <si>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</si>
  <si>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</si>
  <si>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</si>
  <si>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</si>
  <si>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</si>
  <si>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</si>
  <si>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</si>
  <si>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</si>
  <si>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</si>
  <si>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</si>
  <si>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</si>
  <si>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</si>
  <si>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</si>
  <si>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</si>
  <si>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</si>
  <si>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</si>
  <si>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</si>
  <si>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</si>
  <si>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</si>
  <si>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</si>
  <si>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</si>
  <si>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</si>
  <si>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</si>
  <si>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</si>
  <si>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</si>
  <si>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</si>
  <si>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</si>
  <si>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</si>
  <si>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</si>
  <si>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</si>
  <si>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</si>
  <si>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</si>
  <si>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</si>
  <si>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</si>
  <si>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</si>
  <si>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</si>
  <si>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</si>
  <si>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</si>
  <si>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</si>
  <si>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</si>
  <si>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</si>
  <si>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</si>
  <si>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</si>
  <si>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</si>
  <si>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</si>
  <si>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</si>
  <si>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</si>
  <si>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</si>
  <si>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</si>
  <si>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</si>
  <si>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</si>
  <si>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</si>
  <si>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</si>
  <si>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</si>
  <si>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</si>
  <si>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</si>
  <si>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</si>
  <si>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</si>
  <si>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</si>
  <si>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</si>
  <si>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</si>
  <si>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</si>
  <si>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</si>
  <si>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</si>
  <si>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</si>
  <si>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</si>
  <si>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</si>
  <si>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</si>
  <si>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</si>
  <si>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</si>
  <si>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</si>
  <si>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</si>
  <si>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</si>
  <si>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</si>
  <si>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</si>
  <si>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</si>
  <si>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</si>
  <si>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</si>
  <si>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</si>
  <si>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</si>
  <si>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</si>
  <si>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</si>
  <si>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</si>
  <si>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</si>
  <si>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</si>
  <si>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</si>
  <si>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</si>
  <si>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</si>
  <si>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</si>
  <si>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</si>
  <si>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</si>
  <si>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</si>
  <si>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</si>
  <si>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</si>
  <si>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</si>
  <si>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</si>
  <si>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</si>
  <si>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</si>
  <si>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</si>
  <si>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</si>
  <si>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</si>
  <si>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</si>
  <si>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</si>
  <si>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</si>
  <si>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</si>
  <si>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</si>
  <si>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</si>
  <si>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</si>
  <si>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</si>
  <si>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</si>
  <si>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</si>
  <si>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</si>
  <si>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</si>
  <si>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</si>
  <si>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</si>
  <si>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</si>
  <si>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</si>
  <si>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</si>
  <si>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</si>
  <si>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</si>
  <si>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</si>
  <si>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</si>
  <si>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</si>
  <si>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</si>
  <si>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</si>
  <si>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</si>
  <si>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</si>
  <si>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</si>
  <si>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</si>
  <si>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</si>
  <si>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</si>
  <si>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</si>
  <si>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</si>
  <si>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</si>
  <si>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</si>
  <si>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</si>
  <si>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</si>
  <si>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</si>
  <si>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</si>
  <si>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</si>
  <si>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</si>
  <si>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</si>
  <si>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</si>
  <si>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</si>
  <si>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</si>
  <si>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</si>
  <si>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</si>
  <si>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</si>
  <si>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</si>
  <si>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</si>
  <si>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</si>
  <si>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</si>
  <si>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</si>
  <si>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</si>
  <si>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</si>
  <si>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</si>
  <si>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</si>
  <si>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</si>
  <si>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</si>
  <si>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</si>
  <si>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</si>
  <si>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</si>
  <si>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</si>
  <si>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</si>
  <si>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</si>
  <si>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</si>
  <si>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</si>
  <si>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</si>
  <si>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</si>
  <si>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</si>
  <si>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</si>
  <si>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</si>
  <si>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</si>
  <si>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</si>
  <si>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</si>
  <si>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</si>
  <si>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</si>
  <si>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</si>
  <si>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</si>
  <si>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</si>
  <si>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</si>
  <si>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</si>
  <si>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</si>
  <si>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</si>
  <si>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</si>
  <si>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</si>
  <si>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</si>
  <si>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</si>
  <si>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</si>
  <si>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</si>
  <si>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</si>
  <si>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</si>
  <si>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</si>
  <si>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</si>
  <si>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</si>
  <si>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</si>
  <si>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</si>
  <si>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</si>
  <si>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</si>
  <si>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</si>
  <si>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</si>
  <si>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</si>
  <si>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</si>
  <si>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</si>
  <si>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</si>
  <si>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</si>
  <si>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</si>
  <si>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</si>
  <si>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</si>
  <si>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</si>
  <si>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</si>
  <si>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</si>
  <si>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</si>
  <si>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</si>
  <si>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</si>
  <si>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</si>
  <si>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</si>
  <si>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</si>
  <si>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</si>
  <si>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</si>
  <si>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</si>
  <si>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</si>
  <si>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</si>
  <si>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</si>
  <si>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</si>
  <si>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</si>
  <si>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</si>
  <si>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</si>
  <si>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</si>
  <si>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</si>
  <si>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</si>
  <si>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</si>
  <si>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</si>
  <si>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</si>
  <si>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</si>
  <si>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</si>
  <si>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</si>
  <si>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</si>
  <si>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</si>
  <si>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</si>
  <si>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</si>
  <si>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</si>
  <si>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</si>
  <si>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</si>
  <si>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</si>
  <si>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</si>
  <si>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</si>
  <si>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</si>
  <si>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</si>
  <si>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</si>
  <si>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</si>
  <si>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</si>
  <si>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</si>
  <si>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</si>
  <si>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</si>
  <si>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</si>
  <si>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</si>
  <si>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</si>
  <si>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</si>
  <si>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</si>
  <si>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</si>
  <si>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</si>
  <si>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</si>
  <si>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</si>
  <si>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</si>
  <si>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</si>
  <si>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</si>
  <si>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</si>
  <si>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</si>
  <si>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</si>
  <si>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</si>
  <si>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</si>
  <si>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</si>
  <si>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</si>
  <si>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</si>
  <si>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</si>
  <si>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</si>
  <si>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</si>
  <si>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</si>
  <si>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</si>
  <si>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</si>
  <si>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</si>
  <si>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</si>
  <si>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</si>
  <si>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</si>
  <si>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</si>
  <si>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</si>
  <si>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</si>
  <si>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</si>
  <si>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</si>
  <si>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</si>
  <si>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</si>
  <si>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</si>
  <si>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</si>
  <si>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</si>
  <si>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</si>
  <si>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</si>
  <si>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</si>
  <si>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</si>
  <si>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</si>
  <si>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</si>
  <si>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</si>
  <si>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</si>
  <si>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</si>
  <si>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</si>
  <si>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</si>
  <si>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</si>
  <si>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</si>
  <si>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</si>
  <si>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</si>
  <si>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</si>
  <si>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</si>
  <si>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</si>
  <si>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</si>
  <si>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</si>
  <si>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</si>
  <si>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</si>
  <si>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</si>
  <si>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</si>
  <si>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</si>
  <si>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</si>
  <si>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</si>
  <si>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</si>
  <si>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</si>
  <si>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</si>
  <si>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</si>
  <si>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</si>
  <si>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</si>
  <si>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</si>
  <si>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</si>
  <si>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</si>
  <si>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</si>
  <si>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</si>
  <si>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</si>
  <si>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</si>
  <si>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</si>
  <si>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</si>
  <si>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</si>
  <si>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</si>
  <si>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</si>
  <si>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</si>
  <si>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</si>
  <si>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</si>
  <si>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</si>
  <si>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</si>
  <si>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</si>
  <si>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</si>
  <si>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</si>
  <si>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</si>
  <si>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</si>
  <si>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</si>
  <si>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</si>
  <si>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</si>
  <si>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</si>
  <si>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</si>
  <si>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</si>
  <si>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</si>
  <si>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</si>
  <si>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</si>
  <si>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</si>
  <si>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</si>
  <si>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</si>
  <si>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</si>
  <si>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</si>
  <si>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</si>
  <si>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</si>
  <si>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</si>
  <si>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</si>
  <si>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</si>
  <si>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</si>
  <si>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</si>
  <si>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</si>
  <si>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</si>
  <si>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</si>
  <si>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</si>
  <si>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</si>
  <si>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</si>
  <si>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</si>
  <si>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</si>
  <si>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</si>
  <si>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</si>
  <si>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</si>
  <si>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</si>
  <si>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</si>
  <si>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</si>
  <si>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</si>
  <si>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</si>
  <si>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</si>
  <si>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</si>
  <si>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</si>
  <si>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</si>
  <si>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</si>
  <si>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</si>
  <si>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</si>
  <si>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</si>
  <si>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</si>
  <si>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</si>
  <si>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</si>
  <si>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</si>
  <si>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</si>
  <si>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</si>
  <si>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</si>
  <si>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</si>
  <si>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</si>
  <si>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</si>
  <si>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</si>
  <si>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</si>
  <si>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</si>
  <si>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</si>
  <si>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</si>
  <si>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</si>
  <si>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</si>
  <si>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</si>
  <si>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</si>
  <si>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</si>
  <si>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</si>
  <si>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</si>
  <si>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</si>
  <si>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</si>
  <si>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</si>
  <si>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</si>
  <si>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</si>
  <si>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</si>
  <si>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</si>
  <si>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</si>
  <si>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</si>
  <si>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</si>
  <si>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</si>
  <si>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</si>
  <si>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</si>
  <si>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</si>
  <si>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</si>
  <si>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</si>
  <si>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</si>
  <si>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</si>
  <si>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</si>
  <si>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</si>
  <si>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</si>
  <si>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</si>
  <si>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</si>
  <si>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</si>
  <si>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</si>
  <si>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</si>
  <si>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</si>
  <si>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</si>
  <si>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</si>
  <si>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</si>
  <si>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</si>
  <si>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</si>
  <si>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</si>
  <si>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</si>
  <si>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</si>
  <si>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</si>
  <si>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</si>
  <si>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</si>
  <si>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</si>
  <si>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</si>
  <si>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</si>
  <si>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</si>
  <si>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</si>
  <si>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</si>
  <si>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</si>
  <si>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</si>
  <si>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</si>
  <si>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</si>
  <si>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</si>
  <si>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</si>
  <si>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</si>
  <si>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</si>
  <si>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</si>
  <si>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</si>
  <si>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</si>
  <si>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</si>
  <si>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</si>
  <si>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</si>
  <si>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</si>
  <si>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</si>
  <si>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</si>
  <si>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</si>
  <si>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</si>
  <si>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</si>
  <si>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</si>
  <si>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</si>
  <si>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</si>
  <si>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</si>
  <si>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</si>
  <si>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</si>
  <si>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</si>
  <si>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</si>
  <si>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</si>
  <si>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</si>
  <si>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</si>
  <si>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</si>
  <si>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</si>
  <si>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</si>
  <si>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</si>
  <si>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</si>
  <si>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</si>
  <si>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</si>
  <si>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</si>
  <si>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</si>
  <si>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</si>
  <si>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</si>
  <si>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</si>
  <si>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</si>
  <si>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</si>
  <si>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</si>
  <si>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</si>
  <si>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</si>
  <si>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</si>
  <si>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</si>
  <si>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</si>
  <si>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</si>
  <si>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</si>
  <si>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</si>
  <si>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</si>
  <si>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</si>
  <si>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</si>
  <si>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</si>
  <si>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</si>
  <si>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</si>
  <si>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</si>
  <si>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</si>
  <si>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</si>
  <si>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</si>
  <si>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</si>
  <si>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</si>
  <si>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</si>
  <si>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</si>
  <si>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</si>
  <si>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</si>
  <si>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</si>
  <si>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</si>
  <si>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</si>
  <si>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</si>
  <si>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</si>
  <si>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</si>
  <si>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</si>
  <si>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</si>
  <si>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</si>
  <si>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</si>
  <si>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</si>
  <si>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</si>
  <si>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</si>
  <si>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</si>
  <si>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</si>
  <si>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</si>
  <si>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</si>
  <si>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</si>
  <si>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</si>
  <si>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</si>
  <si>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</si>
  <si>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</si>
  <si>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</si>
  <si>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</si>
  <si>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</si>
  <si>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</si>
  <si>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</si>
  <si>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</si>
  <si>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</si>
  <si>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</si>
  <si>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</si>
  <si>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</si>
  <si>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</si>
  <si>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</si>
  <si>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</si>
  <si>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</si>
  <si>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</si>
  <si>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</si>
  <si>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</si>
  <si>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</si>
  <si>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</si>
  <si>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</si>
  <si>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</si>
  <si>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</si>
  <si>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</si>
  <si>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</si>
  <si>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</si>
  <si>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</si>
  <si>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</si>
  <si>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</si>
  <si>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</si>
  <si>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</si>
  <si>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</si>
  <si>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</si>
  <si>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</si>
  <si>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</si>
  <si>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</si>
  <si>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</si>
  <si>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</si>
  <si>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</si>
  <si>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</si>
  <si>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</si>
  <si>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</si>
  <si>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</si>
  <si>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</si>
  <si>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</si>
  <si>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</si>
  <si>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</si>
  <si>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</si>
  <si>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</si>
  <si>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</si>
  <si>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</si>
  <si>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</si>
  <si>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</si>
  <si>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</si>
  <si>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</si>
  <si>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</si>
  <si>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</si>
  <si>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</si>
  <si>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</si>
  <si>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</si>
  <si>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</si>
  <si>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</si>
  <si>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</si>
  <si>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</si>
  <si>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</si>
  <si>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</si>
  <si>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</si>
  <si>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</si>
  <si>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</si>
  <si>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</si>
  <si>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</si>
  <si>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</si>
  <si>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</si>
  <si>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</si>
  <si>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</si>
  <si>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</si>
  <si>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</si>
  <si>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</si>
  <si>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</si>
  <si>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</si>
  <si>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</si>
  <si>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</si>
  <si>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</si>
  <si>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</si>
  <si>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</si>
  <si>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</si>
  <si>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</si>
  <si>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</si>
  <si>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</si>
  <si>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</si>
  <si>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</si>
  <si>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</si>
  <si>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</si>
  <si>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</si>
  <si>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</si>
  <si>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</si>
  <si>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</si>
  <si>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</si>
  <si>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</si>
  <si>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</si>
  <si>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</si>
  <si>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</si>
  <si>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</si>
  <si>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</si>
  <si>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</si>
  <si>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</si>
  <si>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</si>
  <si>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</si>
  <si>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</si>
  <si>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</si>
  <si>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</si>
  <si>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</si>
  <si>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</si>
  <si>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</si>
  <si>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</si>
  <si>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</si>
  <si>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</si>
  <si>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</si>
  <si>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</si>
  <si>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</si>
  <si>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</si>
  <si>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</si>
  <si>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</si>
  <si>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</si>
  <si>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</si>
  <si>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</si>
  <si>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</si>
  <si>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</si>
  <si>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</si>
  <si>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</si>
  <si>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</si>
  <si>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</si>
  <si>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</si>
  <si>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</si>
  <si>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</si>
  <si>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</si>
  <si>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</si>
  <si>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</si>
  <si>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</si>
  <si>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</si>
  <si>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</si>
  <si>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</si>
  <si>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</si>
  <si>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</si>
  <si>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</si>
  <si>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</si>
  <si>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</si>
  <si>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</si>
  <si>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</si>
  <si>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</si>
  <si>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</si>
  <si>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</si>
  <si>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</si>
  <si>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</si>
  <si>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</si>
  <si>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</si>
  <si>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</si>
  <si>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</si>
  <si>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</si>
  <si>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</si>
  <si>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</si>
  <si>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</si>
  <si>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</si>
  <si>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</si>
  <si>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</si>
  <si>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</si>
  <si>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</si>
  <si>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</si>
  <si>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</si>
  <si>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</si>
  <si>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</si>
  <si>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</si>
  <si>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</si>
  <si>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</si>
  <si>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</si>
  <si>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</si>
  <si>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</si>
  <si>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</si>
  <si>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</si>
  <si>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</si>
  <si>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</si>
  <si>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</si>
  <si>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</si>
  <si>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</si>
  <si>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</si>
  <si>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</si>
  <si>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</si>
  <si>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</si>
  <si>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</si>
  <si>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</si>
  <si>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</si>
  <si>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</si>
  <si>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</si>
  <si>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</si>
  <si>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</si>
  <si>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</si>
  <si>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</si>
  <si>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</si>
  <si>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</si>
  <si>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</si>
  <si>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</si>
  <si>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</si>
  <si>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</si>
  <si>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</si>
  <si>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</si>
  <si>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</si>
  <si>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</si>
  <si>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</si>
  <si>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</si>
  <si>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</si>
  <si>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</si>
  <si>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</si>
  <si>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</si>
  <si>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</si>
  <si>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</si>
  <si>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</si>
  <si>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</si>
  <si>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</si>
  <si>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</si>
  <si>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</si>
  <si>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</si>
  <si>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</si>
  <si>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</si>
  <si>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</si>
  <si>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</si>
  <si>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</si>
  <si>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</si>
  <si>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</si>
  <si>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</si>
  <si>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</si>
  <si>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</si>
  <si>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</si>
  <si>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</si>
  <si>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</si>
  <si>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</si>
  <si>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</si>
  <si>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</si>
  <si>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</si>
  <si>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</si>
  <si>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</si>
  <si>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</si>
  <si>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</si>
  <si>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</si>
  <si>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</si>
  <si>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</si>
  <si>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</si>
  <si>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</si>
  <si>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</si>
  <si>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</si>
  <si>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</si>
  <si>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</si>
  <si>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</si>
  <si>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</si>
  <si>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</si>
  <si>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</si>
  <si>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</si>
  <si>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</si>
  <si>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</si>
  <si>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</si>
  <si>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</si>
  <si>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</si>
  <si>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</si>
  <si>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</si>
  <si>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</si>
  <si>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</si>
  <si>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</si>
  <si>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</si>
  <si>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</si>
  <si>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</si>
  <si>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</si>
  <si>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</si>
  <si>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</si>
  <si>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</si>
  <si>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</si>
  <si>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</si>
  <si>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</si>
  <si>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</si>
  <si>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</si>
  <si>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</si>
  <si>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</si>
  <si>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</si>
  <si>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</si>
  <si>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</si>
  <si>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</si>
  <si>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</si>
  <si>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</si>
  <si>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</si>
  <si>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</si>
  <si>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</si>
  <si>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</si>
  <si>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</si>
  <si>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</si>
  <si>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</si>
  <si>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</si>
  <si>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</si>
  <si>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</si>
  <si>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</si>
  <si>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</si>
  <si>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</si>
  <si>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</si>
  <si>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</si>
  <si>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</si>
  <si>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</si>
  <si>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</si>
  <si>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</si>
  <si>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</si>
  <si>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</si>
  <si>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</si>
  <si>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</si>
  <si>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</si>
  <si>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</si>
  <si>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</si>
  <si>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</si>
  <si>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</si>
  <si>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</si>
  <si>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</si>
  <si>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</si>
  <si>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</si>
  <si>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</si>
  <si>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</si>
  <si>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</si>
  <si>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</si>
  <si>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</si>
  <si>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</si>
  <si>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</si>
  <si>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</si>
  <si>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</si>
  <si>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</si>
  <si>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</si>
  <si>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</si>
  <si>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</si>
  <si>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</si>
  <si>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</si>
  <si>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</si>
  <si>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</si>
  <si>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</si>
  <si>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</si>
  <si>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</si>
  <si>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</si>
  <si>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</si>
  <si>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</si>
  <si>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</si>
  <si>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</si>
  <si>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</si>
  <si>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</si>
  <si>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</si>
  <si>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</si>
  <si>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</si>
  <si>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</si>
  <si>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</si>
  <si>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</si>
  <si>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</si>
  <si>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</si>
  <si>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</si>
  <si>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</si>
  <si>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</si>
  <si>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</si>
  <si>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</si>
  <si>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</si>
  <si>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</si>
  <si>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</si>
  <si>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</si>
  <si>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</si>
  <si>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</si>
  <si>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</si>
  <si>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</si>
  <si>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</si>
  <si>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</si>
  <si>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</si>
  <si>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</si>
  <si>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</si>
  <si>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</si>
  <si>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</si>
  <si>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</si>
  <si>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</si>
  <si>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</si>
  <si>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</si>
  <si>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</si>
  <si>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</si>
  <si>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</si>
  <si>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</si>
  <si>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</si>
  <si>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</si>
  <si>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</si>
  <si>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</si>
  <si>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</si>
  <si>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</si>
  <si>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</si>
  <si>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</si>
  <si>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</si>
  <si>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</si>
  <si>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</si>
  <si>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</si>
  <si>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</si>
  <si>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</si>
  <si>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</si>
  <si>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</si>
  <si>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</si>
  <si>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</si>
  <si>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</si>
  <si>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</si>
  <si>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</si>
  <si>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</si>
  <si>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</si>
  <si>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</si>
  <si>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</si>
  <si>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</si>
  <si>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</si>
  <si>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</si>
  <si>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</si>
  <si>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</si>
  <si>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</si>
  <si>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</si>
  <si>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</si>
  <si>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</si>
  <si>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</si>
  <si>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</si>
  <si>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</si>
  <si>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</si>
  <si>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</si>
  <si>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</si>
  <si>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</si>
  <si>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</si>
  <si>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</si>
  <si>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</si>
  <si>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</si>
  <si>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</si>
  <si>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</si>
  <si>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</si>
  <si>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</si>
  <si>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</si>
  <si>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</si>
  <si>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</si>
  <si>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</si>
  <si>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</si>
  <si>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</si>
  <si>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</si>
  <si>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</si>
  <si>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</si>
  <si>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</si>
  <si>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</si>
  <si>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</si>
  <si>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</si>
  <si>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</si>
  <si>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</si>
  <si>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</si>
  <si>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</si>
  <si>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</si>
  <si>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</si>
  <si>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</si>
  <si>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</si>
  <si>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</si>
  <si>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</si>
  <si>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</si>
  <si>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</si>
  <si>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</si>
  <si>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</si>
  <si>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</si>
  <si>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</si>
  <si>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</si>
  <si>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</si>
  <si>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</si>
  <si>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</si>
  <si>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</si>
  <si>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</si>
  <si>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</si>
  <si>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</si>
  <si>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</si>
  <si>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</si>
  <si>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</si>
  <si>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</si>
  <si>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</si>
  <si>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</si>
  <si>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</si>
  <si>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</si>
  <si>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</si>
  <si>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</si>
  <si>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</si>
  <si>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</si>
  <si>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</si>
  <si>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</si>
  <si>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</si>
  <si>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</si>
  <si>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</si>
  <si>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</si>
  <si>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</si>
  <si>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</si>
  <si>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</si>
  <si>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</si>
  <si>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</si>
  <si>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</si>
  <si>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</si>
  <si>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</si>
  <si>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</si>
  <si>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</si>
  <si>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</si>
  <si>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</si>
  <si>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</si>
  <si>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</si>
  <si>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</si>
  <si>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</si>
  <si>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</si>
  <si>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</si>
  <si>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</si>
  <si>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</si>
  <si>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</si>
  <si>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</si>
  <si>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</si>
  <si>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</si>
  <si>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</si>
  <si>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</si>
  <si>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</si>
  <si>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</si>
  <si>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</si>
  <si>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</si>
  <si>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</si>
  <si>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</si>
  <si>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</si>
  <si>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</si>
  <si>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</si>
  <si>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</si>
  <si>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</si>
  <si>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</si>
  <si>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</si>
  <si>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</si>
  <si>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</si>
  <si>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</si>
  <si>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</si>
  <si>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</si>
  <si>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</si>
  <si>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</si>
  <si>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</si>
  <si>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</si>
  <si>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</si>
  <si>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</si>
  <si>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</si>
  <si>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</si>
  <si>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</si>
  <si>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</si>
  <si>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</si>
  <si>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</si>
  <si>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</si>
  <si>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</si>
  <si>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</si>
  <si>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</si>
  <si>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</si>
  <si>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</si>
  <si>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</si>
  <si>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</si>
  <si>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</si>
  <si>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</si>
  <si>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</si>
  <si>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</si>
  <si>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</si>
  <si>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</si>
  <si>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</si>
  <si>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</si>
  <si>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</si>
  <si>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</si>
  <si>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</si>
  <si>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</si>
  <si>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</si>
  <si>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</si>
  <si>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</si>
  <si>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</si>
  <si>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</si>
  <si>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</si>
  <si>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</si>
  <si>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</si>
  <si>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</si>
  <si>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</si>
  <si>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</si>
  <si>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</si>
  <si>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</si>
  <si>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</si>
  <si>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</si>
  <si>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</si>
  <si>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</si>
  <si>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</si>
  <si>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</si>
  <si>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</si>
  <si>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</si>
  <si>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</si>
  <si>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</si>
  <si>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</si>
  <si>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</si>
  <si>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</si>
  <si>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</si>
  <si>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</si>
  <si>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</si>
  <si>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</si>
  <si>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</si>
  <si>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</si>
  <si>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</si>
  <si>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</si>
  <si>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</si>
  <si>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</si>
  <si>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</si>
  <si>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</si>
  <si>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</si>
  <si>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</si>
  <si>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</si>
  <si>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</si>
  <si>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</si>
  <si>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</si>
  <si>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</si>
  <si>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</si>
  <si>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</si>
  <si>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</si>
  <si>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</si>
  <si>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</si>
  <si>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</si>
  <si>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</si>
  <si>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</si>
  <si>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</si>
  <si>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</si>
  <si>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</si>
  <si>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</si>
  <si>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</si>
  <si>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</si>
  <si>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</si>
  <si>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</si>
  <si>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</si>
  <si>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</si>
  <si>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</si>
  <si>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</si>
  <si>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</si>
  <si>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</si>
  <si>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</si>
  <si>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</si>
  <si>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</si>
  <si>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</si>
  <si>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</si>
  <si>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</si>
  <si>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</si>
  <si>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</si>
  <si>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</si>
  <si>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</si>
  <si>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</si>
  <si>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</si>
  <si>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</si>
  <si>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</si>
  <si>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</si>
  <si>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</si>
  <si>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</si>
  <si>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</si>
  <si>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</si>
  <si>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</si>
  <si>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</si>
  <si>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</si>
  <si>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</si>
  <si>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</si>
  <si>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</si>
  <si>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</si>
  <si>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</si>
  <si>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</si>
  <si>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</si>
  <si>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</si>
  <si>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</si>
  <si>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</si>
  <si>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</si>
  <si>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</si>
  <si>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</si>
  <si>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</si>
  <si>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</si>
  <si>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</si>
  <si>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</si>
  <si>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</si>
  <si>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</si>
  <si>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</si>
  <si>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</si>
  <si>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</si>
  <si>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</si>
  <si>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</si>
  <si>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</si>
  <si>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</si>
  <si>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</si>
  <si>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</si>
  <si>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</si>
  <si>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</si>
  <si>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</si>
  <si>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</si>
  <si>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</si>
  <si>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</si>
  <si>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</si>
  <si>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</si>
  <si>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</si>
  <si>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</si>
  <si>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</si>
  <si>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</si>
  <si>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</si>
  <si>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</si>
  <si>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</si>
  <si>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</si>
  <si>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</si>
  <si>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</si>
  <si>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</si>
  <si>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</si>
  <si>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</si>
  <si>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</si>
  <si>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</si>
  <si>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</si>
  <si>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</si>
  <si>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</si>
  <si>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</si>
  <si>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</si>
  <si>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</si>
  <si>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</si>
  <si>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</si>
  <si>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</si>
  <si>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</si>
  <si>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</si>
  <si>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</si>
  <si>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</si>
  <si>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</si>
  <si>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</si>
  <si>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</si>
  <si>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</si>
  <si>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</si>
  <si>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</si>
  <si>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</si>
  <si>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</si>
  <si>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</si>
  <si>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</si>
  <si>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</si>
  <si>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</si>
  <si>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</si>
  <si>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</si>
  <si>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</si>
  <si>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</si>
  <si>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</si>
  <si>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</si>
  <si>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</si>
  <si>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</si>
  <si>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</si>
  <si>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</si>
  <si>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</si>
  <si>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</si>
  <si>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</si>
  <si>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</si>
  <si>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</si>
  <si>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</si>
  <si>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</si>
  <si>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</si>
  <si>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</si>
  <si>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</si>
  <si>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</si>
  <si>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</si>
  <si>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</si>
  <si>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</si>
  <si>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</si>
  <si>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</si>
  <si>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</si>
  <si>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</si>
  <si>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</si>
  <si>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</si>
  <si>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</si>
  <si>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</si>
  <si>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</si>
  <si>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</si>
  <si>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</si>
  <si>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</si>
  <si>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</si>
  <si>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</si>
  <si>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</si>
  <si>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</si>
  <si>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</si>
  <si>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</si>
  <si>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</si>
  <si>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</si>
  <si>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</si>
  <si>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</si>
  <si>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</si>
  <si>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</si>
  <si>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</si>
  <si>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</si>
  <si>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</si>
  <si>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</si>
  <si>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</si>
  <si>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</si>
  <si>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</si>
  <si>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</si>
  <si>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</si>
  <si>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</si>
  <si>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</si>
  <si>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</si>
  <si>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</si>
  <si>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</si>
  <si>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</si>
  <si>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</si>
  <si>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</si>
  <si>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</si>
  <si>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</si>
  <si>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</si>
  <si>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</si>
  <si>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</si>
  <si>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</si>
  <si>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</si>
  <si>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</si>
  <si>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</si>
  <si>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</si>
  <si>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</si>
  <si>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</si>
  <si>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</si>
  <si>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</si>
  <si>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</si>
  <si>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</si>
  <si>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</si>
  <si>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</si>
  <si>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</si>
  <si>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</si>
  <si>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</si>
  <si>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</si>
  <si>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</si>
  <si>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</si>
  <si>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</si>
  <si>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</si>
  <si>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</si>
  <si>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</si>
  <si>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</si>
  <si>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</si>
  <si>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</si>
  <si>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</si>
  <si>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</si>
  <si>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</si>
  <si>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</si>
  <si>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</si>
  <si>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</si>
  <si>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</si>
  <si>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</si>
  <si>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</si>
  <si>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</si>
  <si>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</si>
  <si>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</si>
  <si>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</si>
  <si>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</si>
  <si>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</si>
  <si>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</si>
  <si>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</si>
  <si>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</si>
  <si>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</si>
  <si>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</si>
  <si>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</si>
  <si>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</si>
  <si>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</si>
  <si>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</si>
  <si>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</si>
  <si>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</si>
  <si>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</si>
  <si>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</si>
  <si>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</si>
  <si>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</si>
  <si>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</si>
  <si>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</si>
  <si>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</si>
  <si>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</si>
  <si>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</si>
  <si>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</si>
  <si>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</si>
  <si>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</si>
  <si>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</si>
  <si>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</si>
  <si>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</si>
  <si>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</si>
  <si>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</si>
  <si>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</si>
  <si>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</si>
  <si>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</si>
  <si>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</si>
  <si>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</si>
  <si>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</si>
  <si>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</si>
  <si>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</si>
  <si>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</si>
  <si>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</si>
  <si>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</si>
  <si>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</si>
  <si>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</si>
  <si>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</si>
  <si>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</si>
  <si>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</si>
  <si>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</si>
  <si>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</si>
  <si>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</si>
  <si>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</si>
  <si>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</si>
  <si>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</si>
  <si>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</si>
  <si>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</si>
  <si>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</si>
  <si>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</si>
  <si>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</si>
  <si>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</si>
  <si>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</si>
  <si>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</si>
  <si>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</si>
  <si>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</si>
  <si>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</si>
  <si>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</si>
  <si>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</si>
  <si>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</si>
  <si>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</si>
  <si>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</si>
  <si>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</si>
  <si>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</si>
  <si>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</si>
  <si>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</si>
  <si>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</si>
  <si>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</si>
  <si>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</si>
  <si>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</si>
  <si>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</si>
  <si>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</si>
  <si>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</si>
  <si>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</si>
  <si>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</si>
  <si>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</si>
  <si>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</si>
  <si>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</si>
  <si>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</si>
  <si>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</si>
  <si>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</si>
  <si>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</si>
  <si>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</si>
  <si>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</si>
  <si>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</si>
  <si>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</si>
  <si>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</si>
  <si>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</si>
  <si>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</si>
  <si>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</si>
  <si>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</si>
  <si>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</si>
  <si>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</si>
  <si>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</si>
  <si>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</si>
  <si>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</si>
  <si>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</si>
  <si>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</si>
  <si>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</si>
  <si>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</si>
  <si>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</si>
  <si>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</si>
  <si>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</si>
  <si>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</si>
  <si>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</si>
  <si>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</si>
  <si>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</si>
  <si>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</si>
  <si>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</si>
  <si>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</si>
  <si>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</si>
  <si>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</si>
  <si>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</si>
  <si>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</si>
  <si>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</si>
  <si>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</si>
  <si>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</si>
  <si>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</si>
  <si>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</si>
  <si>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</si>
  <si>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</si>
  <si>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</si>
  <si>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</si>
  <si>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</si>
  <si>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</si>
  <si>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</si>
  <si>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</si>
  <si>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</si>
  <si>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</si>
  <si>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</si>
  <si>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</si>
  <si>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</si>
  <si>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</si>
  <si>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</si>
  <si>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</si>
  <si>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</si>
  <si>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</si>
  <si>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</si>
  <si>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</si>
  <si>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</si>
  <si>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</si>
  <si>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</si>
  <si>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</si>
  <si>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</si>
  <si>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</si>
  <si>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</si>
  <si>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</si>
  <si>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</si>
  <si>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</si>
  <si>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</si>
  <si>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</si>
  <si>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</si>
  <si>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</si>
  <si>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</si>
  <si>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</si>
  <si>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</si>
  <si>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</si>
  <si>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</si>
  <si>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</si>
  <si>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</si>
  <si>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</si>
  <si>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</si>
  <si>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</si>
  <si>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</si>
  <si>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</si>
  <si>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</si>
  <si>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</si>
  <si>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</si>
  <si>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</si>
  <si>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</si>
  <si>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</si>
  <si>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</si>
  <si>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</si>
  <si>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</si>
  <si>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</si>
  <si>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</si>
  <si>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</si>
  <si>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</si>
  <si>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</si>
  <si>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</si>
  <si>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</si>
  <si>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</si>
  <si>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</si>
  <si>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</si>
  <si>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</si>
  <si>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</si>
  <si>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</si>
  <si>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</si>
  <si>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</si>
  <si>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</si>
  <si>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</si>
  <si>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</si>
  <si>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</si>
  <si>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</si>
  <si>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</si>
  <si>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</si>
  <si>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</si>
  <si>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</si>
  <si>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</si>
  <si>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</si>
  <si>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</si>
  <si>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</si>
  <si>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</si>
  <si>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</si>
  <si>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</si>
  <si>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</si>
  <si>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</si>
  <si>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</si>
  <si>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</si>
  <si>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</si>
  <si>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</si>
  <si>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</si>
  <si>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</si>
  <si>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</si>
  <si>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</si>
  <si>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</si>
  <si>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</si>
  <si>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</si>
  <si>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</si>
  <si>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</si>
  <si>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</si>
  <si>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</si>
  <si>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</si>
  <si>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</si>
  <si>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</si>
  <si>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</si>
  <si>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</si>
  <si>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</si>
  <si>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</si>
  <si>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</si>
  <si>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</si>
  <si>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</si>
  <si>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</si>
  <si>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</si>
  <si>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</si>
  <si>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</si>
  <si>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</si>
  <si>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</si>
  <si>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</si>
  <si>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</si>
  <si>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</si>
  <si>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</si>
  <si>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</si>
  <si>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</si>
  <si>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</si>
  <si>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</si>
  <si>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</si>
  <si>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</si>
  <si>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</si>
  <si>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</si>
  <si>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</si>
  <si>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</si>
  <si>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</si>
  <si>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</si>
  <si>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</si>
  <si>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</si>
  <si>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</si>
  <si>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</si>
  <si>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</si>
  <si>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</si>
  <si>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</si>
  <si>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</si>
  <si>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</si>
  <si>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</si>
  <si>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</si>
  <si>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</si>
  <si>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</si>
  <si>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</si>
  <si>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</si>
  <si>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</si>
  <si>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</si>
  <si>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</si>
  <si>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</si>
  <si>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</si>
  <si>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</si>
  <si>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</si>
  <si>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</si>
  <si>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</si>
  <si>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</si>
  <si>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</si>
  <si>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</si>
  <si>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</si>
  <si>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</si>
  <si>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</si>
  <si>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</si>
  <si>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</si>
  <si>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</si>
  <si>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</si>
  <si>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</si>
  <si>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</si>
  <si>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</si>
  <si>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</si>
  <si>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</si>
  <si>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</si>
  <si>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</si>
  <si>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</si>
  <si>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</si>
  <si>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</si>
  <si>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</si>
  <si>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</si>
  <si>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</si>
  <si>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</si>
  <si>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</si>
  <si>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</si>
  <si>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</si>
  <si>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</si>
  <si>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</si>
  <si>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</si>
  <si>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</si>
  <si>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</si>
  <si>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</si>
  <si>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</si>
  <si>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</si>
  <si>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</si>
  <si>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</si>
  <si>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</si>
  <si>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</si>
  <si>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</si>
  <si>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</si>
  <si>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</si>
  <si>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</si>
  <si>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</si>
  <si>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</si>
  <si>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</si>
  <si>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</si>
  <si>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</si>
  <si>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</si>
  <si>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</si>
  <si>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</si>
  <si>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</si>
  <si>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</si>
  <si>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</si>
  <si>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</si>
  <si>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</si>
  <si>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</si>
  <si>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</si>
  <si>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</si>
  <si>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</si>
  <si>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</si>
  <si>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</si>
  <si>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</si>
  <si>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</si>
  <si>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</si>
  <si>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</si>
  <si>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</si>
  <si>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</si>
  <si>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</si>
  <si>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</si>
  <si>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</si>
  <si>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</si>
  <si>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</si>
  <si>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</si>
  <si>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</si>
  <si>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</si>
  <si>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</si>
  <si>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</si>
  <si>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</si>
  <si>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</si>
  <si>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</si>
  <si>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</si>
  <si>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</si>
  <si>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</si>
  <si>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</si>
  <si>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</si>
  <si>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</si>
  <si>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</si>
  <si>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</si>
  <si>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</si>
  <si>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</si>
  <si>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</si>
  <si>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</si>
  <si>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</si>
  <si>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</si>
  <si>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</si>
  <si>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</si>
  <si>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</si>
  <si>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</si>
  <si>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</si>
  <si>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</si>
  <si>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</si>
  <si>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</si>
  <si>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</si>
  <si>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</si>
  <si>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</si>
  <si>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</si>
  <si>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</si>
  <si>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</si>
  <si>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</si>
  <si>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</si>
  <si>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</si>
  <si>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</si>
  <si>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</si>
  <si>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</si>
  <si>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</si>
  <si>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</si>
  <si>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</si>
  <si>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</si>
  <si>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</si>
  <si>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</si>
  <si>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</si>
  <si>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</si>
  <si>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</si>
  <si>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</si>
  <si>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</si>
  <si>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</si>
  <si>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</si>
  <si>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</si>
  <si>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</si>
  <si>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</si>
  <si>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</si>
  <si>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</si>
  <si>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</si>
  <si>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</si>
  <si>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</si>
  <si>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</si>
  <si>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</si>
  <si>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</si>
  <si>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</si>
  <si>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</si>
  <si>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</si>
  <si>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</si>
  <si>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</si>
  <si>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</si>
  <si>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</si>
  <si>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</si>
  <si>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</si>
  <si>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</si>
  <si>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</si>
  <si>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</si>
  <si>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</si>
  <si>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</si>
  <si>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</si>
  <si>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</si>
  <si>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</si>
  <si>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</si>
  <si>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</si>
  <si>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</si>
  <si>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</si>
  <si>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</si>
  <si>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</si>
  <si>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</si>
  <si>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</si>
  <si>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</si>
  <si>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</si>
  <si>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</si>
  <si>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</si>
  <si>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</si>
  <si>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</si>
  <si>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</si>
  <si>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</si>
  <si>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</si>
  <si>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</si>
  <si>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</si>
  <si>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</si>
  <si>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</si>
  <si>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</si>
  <si>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</si>
  <si>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</si>
  <si>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</si>
  <si>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</si>
  <si>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</si>
  <si>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</si>
  <si>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</si>
  <si>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</si>
  <si>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</si>
  <si>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</si>
  <si>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</si>
  <si>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</si>
  <si>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</si>
  <si>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</si>
  <si>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</si>
  <si>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</si>
  <si>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</si>
  <si>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</si>
  <si>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</si>
  <si>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</si>
  <si>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</si>
  <si>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</si>
  <si>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</si>
  <si>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</si>
  <si>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</si>
  <si>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</si>
  <si>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</si>
  <si>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</si>
  <si>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</si>
  <si>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</si>
  <si>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</si>
  <si>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</si>
  <si>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</si>
  <si>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</si>
  <si>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</si>
  <si>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</si>
  <si>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</si>
  <si>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</si>
  <si>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</si>
  <si>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</si>
  <si>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</si>
  <si>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</si>
  <si>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</si>
  <si>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</si>
  <si>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</si>
  <si>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</si>
  <si>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</si>
  <si>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</si>
  <si>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</si>
  <si>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</si>
  <si>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</si>
  <si>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</si>
  <si>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</si>
  <si>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</si>
  <si>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</si>
  <si>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</si>
  <si>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</si>
  <si>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</si>
  <si>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</si>
  <si>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</si>
  <si>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</si>
  <si>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</si>
  <si>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</si>
  <si>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</si>
  <si>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</si>
  <si>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</si>
  <si>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</si>
  <si>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</si>
  <si>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</si>
  <si>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</si>
  <si>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</si>
  <si>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</si>
  <si>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</si>
  <si>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</si>
  <si>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</si>
  <si>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</si>
  <si>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</si>
  <si>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</si>
  <si>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</si>
  <si>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</si>
  <si>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</si>
  <si>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</si>
  <si>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</si>
  <si>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</si>
  <si>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</si>
  <si>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</si>
  <si>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</si>
  <si>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</si>
  <si>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</si>
  <si>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</si>
  <si>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</si>
  <si>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</si>
  <si>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</si>
  <si>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</si>
  <si>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</si>
  <si>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</si>
  <si>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</si>
  <si>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</si>
  <si>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</si>
  <si>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</si>
  <si>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</si>
  <si>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</si>
  <si>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</si>
  <si>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</si>
  <si>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</si>
  <si>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</si>
  <si>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</si>
  <si>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</si>
  <si>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</si>
  <si>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</si>
  <si>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</si>
  <si>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</si>
  <si>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</si>
  <si>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</si>
  <si>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</si>
  <si>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</si>
  <si>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</si>
  <si>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</si>
  <si>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</si>
  <si>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</si>
  <si>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</si>
  <si>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</si>
  <si>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</si>
  <si>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</si>
  <si>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</si>
  <si>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</si>
  <si>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</si>
  <si>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</si>
  <si>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</si>
  <si>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</si>
  <si>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</si>
  <si>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</si>
  <si>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</si>
  <si>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</si>
  <si>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</si>
  <si>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</si>
  <si>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</si>
  <si>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</si>
  <si>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</si>
  <si>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</si>
  <si>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</si>
  <si>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</si>
  <si>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</si>
  <si>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</si>
  <si>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</si>
  <si>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</si>
  <si>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</si>
  <si>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</si>
  <si>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</si>
  <si>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</si>
  <si>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</si>
  <si>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</si>
  <si>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</si>
  <si>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</si>
  <si>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</si>
  <si>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</si>
  <si>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</si>
  <si>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</si>
  <si>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</si>
  <si>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</si>
  <si>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</si>
  <si>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</si>
  <si>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</si>
  <si>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</si>
  <si>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</si>
  <si>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</si>
  <si>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</si>
  <si>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</si>
  <si>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</si>
  <si>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</si>
  <si>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</si>
  <si>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</si>
  <si>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</si>
  <si>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</si>
  <si>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</si>
  <si>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</si>
  <si>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</si>
  <si>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</si>
  <si>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</si>
  <si>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</si>
  <si>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</si>
  <si>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</si>
  <si>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</si>
  <si>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</si>
  <si>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</si>
  <si>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</si>
  <si>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</si>
  <si>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</si>
  <si>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</si>
  <si>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</si>
  <si>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</si>
  <si>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</si>
  <si>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</si>
  <si>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</si>
  <si>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</si>
  <si>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</si>
  <si>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</si>
  <si>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</si>
  <si>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</si>
  <si>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</si>
  <si>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</si>
  <si>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</si>
  <si>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</si>
  <si>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</si>
  <si>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</si>
  <si>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</si>
  <si>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</si>
  <si>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</si>
  <si>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</si>
  <si>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</si>
  <si>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</si>
  <si>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</si>
  <si>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</si>
  <si>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</si>
  <si>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</si>
  <si>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</si>
  <si>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</si>
  <si>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</si>
  <si>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</si>
  <si>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</si>
  <si>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</si>
  <si>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</si>
  <si>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</si>
  <si>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</si>
  <si>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</si>
  <si>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</si>
  <si>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</si>
  <si>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</si>
  <si>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</si>
  <si>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</si>
  <si>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</si>
  <si>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</si>
  <si>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</si>
  <si>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</si>
  <si>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</si>
  <si>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</si>
  <si>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</si>
  <si>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</si>
  <si>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</si>
  <si>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</si>
  <si>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</si>
  <si>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</si>
  <si>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</si>
  <si>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</si>
  <si>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</si>
  <si>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</si>
  <si>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</si>
  <si>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</si>
  <si>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</si>
  <si>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</si>
  <si>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</si>
  <si>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</si>
  <si>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</si>
  <si>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</si>
  <si>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</si>
  <si>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</si>
  <si>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</si>
  <si>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</si>
  <si>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</si>
  <si>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</si>
  <si>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</si>
  <si>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</si>
  <si>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</si>
  <si>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</si>
  <si>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</si>
  <si>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</si>
  <si>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</si>
  <si>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</si>
  <si>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</si>
  <si>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</si>
  <si>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</si>
  <si>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</si>
  <si>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</si>
  <si>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</si>
  <si>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</si>
  <si>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</si>
  <si>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</si>
  <si>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</si>
  <si>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</si>
  <si>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</si>
  <si>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</si>
  <si>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</si>
  <si>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</si>
  <si>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</si>
  <si>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</si>
  <si>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</si>
  <si>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</si>
  <si>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</si>
  <si>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</si>
  <si>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</si>
  <si>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</si>
  <si>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</si>
  <si>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</si>
  <si>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</si>
  <si>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</si>
  <si>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</si>
  <si>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</si>
  <si>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</si>
  <si>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</si>
  <si>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</si>
  <si>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</si>
  <si>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</si>
  <si>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</si>
  <si>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</si>
  <si>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</si>
  <si>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</si>
  <si>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</si>
  <si>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</si>
  <si>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</si>
  <si>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</si>
  <si>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</si>
  <si>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</si>
  <si>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</si>
  <si>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</si>
  <si>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</si>
  <si>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</si>
  <si>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</si>
  <si>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</si>
  <si>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</si>
  <si>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</si>
  <si>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</si>
  <si>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</si>
  <si>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</si>
  <si>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</si>
  <si>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</si>
  <si>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</si>
  <si>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</si>
  <si>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</si>
  <si>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</si>
  <si>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</si>
  <si>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</si>
  <si>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</si>
  <si>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</si>
  <si>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</si>
  <si>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</si>
  <si>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</si>
  <si>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</si>
  <si>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</si>
  <si>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</si>
  <si>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</si>
  <si>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</si>
  <si>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</si>
  <si>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</si>
  <si>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</si>
  <si>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</si>
  <si>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</si>
  <si>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</si>
  <si>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</si>
  <si>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</si>
  <si>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</si>
  <si>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</si>
  <si>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</si>
  <si>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</si>
  <si>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</si>
  <si>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</si>
  <si>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</si>
  <si>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</si>
  <si>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</si>
  <si>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</si>
  <si>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</si>
  <si>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</si>
  <si>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</si>
  <si>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</si>
  <si>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</si>
  <si>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</si>
  <si>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</si>
  <si>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</si>
  <si>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</si>
  <si>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</si>
  <si>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</si>
  <si>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</si>
  <si>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</si>
  <si>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</si>
  <si>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</si>
  <si>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</si>
  <si>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</si>
  <si>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</si>
  <si>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</si>
  <si>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</si>
  <si>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</si>
  <si>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</si>
  <si>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</si>
  <si>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</si>
  <si>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</si>
  <si>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</si>
  <si>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</si>
  <si>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</si>
  <si>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</si>
  <si>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</si>
  <si>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</si>
  <si>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</si>
  <si>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</si>
  <si>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</si>
  <si>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</si>
  <si>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</si>
  <si>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</si>
  <si>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</si>
  <si>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</si>
  <si>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</si>
  <si>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</si>
  <si>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</si>
  <si>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</si>
  <si>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</si>
  <si>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</si>
  <si>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</si>
  <si>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</si>
  <si>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</si>
  <si>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</si>
  <si>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</si>
  <si>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</si>
  <si>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</si>
  <si>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</si>
  <si>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</si>
  <si>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</si>
  <si>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</si>
  <si>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</si>
  <si>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</si>
  <si>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</si>
  <si>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</si>
  <si>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</si>
  <si>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</si>
  <si>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</si>
  <si>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</si>
  <si>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</si>
  <si>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</si>
  <si>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</si>
  <si>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</si>
  <si>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</si>
  <si>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</si>
  <si>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</si>
  <si>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</si>
  <si>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</si>
  <si>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</si>
  <si>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</si>
  <si>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</si>
  <si>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</si>
  <si>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</si>
  <si>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</si>
  <si>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</si>
  <si>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</si>
  <si>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</si>
  <si>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</si>
  <si>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</si>
  <si>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</si>
  <si>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</si>
  <si>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</si>
  <si>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</si>
  <si>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</si>
  <si>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</si>
  <si>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</si>
  <si>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</si>
  <si>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</si>
  <si>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</si>
  <si>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</si>
  <si>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</si>
  <si>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</si>
  <si>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</si>
  <si>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</si>
  <si>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</si>
  <si>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</si>
  <si>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</si>
  <si>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</si>
  <si>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</si>
  <si>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</si>
  <si>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</si>
  <si>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</si>
  <si>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</si>
  <si>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</si>
  <si>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</si>
  <si>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</si>
  <si>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</si>
  <si>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</si>
  <si>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</si>
  <si>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</si>
  <si>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</si>
  <si>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</si>
  <si>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</si>
  <si>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</si>
  <si>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</si>
  <si>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</si>
  <si>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</si>
  <si>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</si>
  <si>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</si>
  <si>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</si>
  <si>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</si>
  <si>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</si>
  <si>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</si>
  <si>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</si>
  <si>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</si>
  <si>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</si>
  <si>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</si>
  <si>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</si>
  <si>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</si>
  <si>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</si>
  <si>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</si>
  <si>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</si>
  <si>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</si>
  <si>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</si>
  <si>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</si>
  <si>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</si>
  <si>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</si>
  <si>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</si>
  <si>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</si>
  <si>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</si>
  <si>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</si>
  <si>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</si>
  <si>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</si>
  <si>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</si>
  <si>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</si>
  <si>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</si>
  <si>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</si>
  <si>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</si>
  <si>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</si>
  <si>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</si>
  <si>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</si>
  <si>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</si>
  <si>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</si>
  <si>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</si>
  <si>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</si>
  <si>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</si>
  <si>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</si>
  <si>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</si>
  <si>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</si>
  <si>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</si>
  <si>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</si>
  <si>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</si>
  <si>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</si>
  <si>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</si>
  <si>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</si>
  <si>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</si>
  <si>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</si>
  <si>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</si>
  <si>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</si>
  <si>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</si>
  <si>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</si>
  <si>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</si>
  <si>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</si>
  <si>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</si>
  <si>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</si>
  <si>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</si>
  <si>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</si>
  <si>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</si>
  <si>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</si>
  <si>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</si>
  <si>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</si>
  <si>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</si>
  <si>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</si>
  <si>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</si>
  <si>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</si>
  <si>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</si>
  <si>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</si>
  <si>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</si>
  <si>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</si>
  <si>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</si>
  <si>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</si>
  <si>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</si>
  <si>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</si>
  <si>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</si>
  <si>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</si>
  <si>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</si>
  <si>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</si>
  <si>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</si>
  <si>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</si>
  <si>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</si>
  <si>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</si>
  <si>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</si>
  <si>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</si>
  <si>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</si>
  <si>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</si>
  <si>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</si>
  <si>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</si>
  <si>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</si>
  <si>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</si>
  <si>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</si>
  <si>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</si>
  <si>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</si>
  <si>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</si>
  <si>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</si>
  <si>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</si>
  <si>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</si>
  <si>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</si>
  <si>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</si>
  <si>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</si>
  <si>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</si>
  <si>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</si>
  <si>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</si>
  <si>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</si>
  <si>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</si>
  <si>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</si>
  <si>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</si>
  <si>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</si>
  <si>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</si>
  <si>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</si>
  <si>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</si>
  <si>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</si>
  <si>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</si>
  <si>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</si>
  <si>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</si>
  <si>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</si>
  <si>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</si>
  <si>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</si>
  <si>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</si>
  <si>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</si>
  <si>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</si>
  <si>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</si>
  <si>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</si>
  <si>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</si>
  <si>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</si>
  <si>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</si>
  <si>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</si>
  <si>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</si>
  <si>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</si>
  <si>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</si>
  <si>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</si>
  <si>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</si>
  <si>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</si>
  <si>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</si>
  <si>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</si>
  <si>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</si>
  <si>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</si>
  <si>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</si>
  <si>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</si>
  <si>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</si>
  <si>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</si>
  <si>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</si>
  <si>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</si>
  <si>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</si>
  <si>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</si>
  <si>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</si>
  <si>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</si>
  <si>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</si>
  <si>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</si>
  <si>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</si>
  <si>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</si>
  <si>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</si>
  <si>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</si>
  <si>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</si>
  <si>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</si>
  <si>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</si>
  <si>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</si>
  <si>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</si>
  <si>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</si>
  <si>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</si>
  <si>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</si>
  <si>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</si>
  <si>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</si>
  <si>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</si>
  <si>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</si>
  <si>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</si>
  <si>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</si>
  <si>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</si>
  <si>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</si>
  <si>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</si>
  <si>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</si>
  <si>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</si>
  <si>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</si>
  <si>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</si>
  <si>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</si>
  <si>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</si>
  <si>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</si>
  <si>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</si>
  <si>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</si>
  <si>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</si>
  <si>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</si>
  <si>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</si>
  <si>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</si>
  <si>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</si>
  <si>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</si>
  <si>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</si>
  <si>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</si>
  <si>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</si>
  <si>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</si>
  <si>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</si>
  <si>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</si>
  <si>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</si>
  <si>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</si>
  <si>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</si>
  <si>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</si>
  <si>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</si>
  <si>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</si>
  <si>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</si>
  <si>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</si>
  <si>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</si>
  <si>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</si>
  <si>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</si>
  <si>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</si>
  <si>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</si>
  <si>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</si>
  <si>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</si>
  <si>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</si>
  <si>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</si>
  <si>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</si>
  <si>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</si>
  <si>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</si>
  <si>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</si>
  <si>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</si>
  <si>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</si>
  <si>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</si>
  <si>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</si>
  <si>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</si>
  <si>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</si>
  <si>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</si>
  <si>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</si>
  <si>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</si>
  <si>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</si>
  <si>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</si>
  <si>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</si>
  <si>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</si>
  <si>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</si>
  <si>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</si>
  <si>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</si>
  <si>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</si>
  <si>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</si>
  <si>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</si>
  <si>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</si>
  <si>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</si>
  <si>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</si>
  <si>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</si>
  <si>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</si>
  <si>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</si>
  <si>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</si>
  <si>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</si>
  <si>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</si>
  <si>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</si>
  <si>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</si>
  <si>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</si>
  <si>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</si>
  <si>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</si>
  <si>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</si>
  <si>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</si>
  <si>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</si>
  <si>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</si>
  <si>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</si>
  <si>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</si>
  <si>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</si>
  <si>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</si>
  <si>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</si>
  <si>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</si>
  <si>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</si>
  <si>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</si>
  <si>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</si>
  <si>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</si>
  <si>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</si>
  <si>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</si>
  <si>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</si>
  <si>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</si>
  <si>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</si>
  <si>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</si>
  <si>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</si>
  <si>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</si>
  <si>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</si>
  <si>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</si>
  <si>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</si>
  <si>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</si>
  <si>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</si>
  <si>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</si>
  <si>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</si>
  <si>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</si>
  <si>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</si>
  <si>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</si>
  <si>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</si>
  <si>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</si>
  <si>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</si>
  <si>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</si>
  <si>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</si>
  <si>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</si>
  <si>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</si>
  <si>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</si>
  <si>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</si>
  <si>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</si>
  <si>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</si>
  <si>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</si>
  <si>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</si>
  <si>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</si>
  <si>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</si>
  <si>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</si>
  <si>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</si>
  <si>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</si>
  <si>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</si>
  <si>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</si>
  <si>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</si>
  <si>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</si>
  <si>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</si>
  <si>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</si>
  <si>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</si>
  <si>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</si>
  <si>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</si>
  <si>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</si>
  <si>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</si>
  <si>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</si>
  <si>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</si>
  <si>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</si>
  <si>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</si>
  <si>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</si>
  <si>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</si>
  <si>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</si>
  <si>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</si>
  <si>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</si>
  <si>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</si>
  <si>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</si>
  <si>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</si>
  <si>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</si>
  <si>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</si>
  <si>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</si>
  <si>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</si>
  <si>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</si>
  <si>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</si>
  <si>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</si>
  <si>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</si>
  <si>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</si>
  <si>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</si>
  <si>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</si>
  <si>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</si>
  <si>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</si>
  <si>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</si>
  <si>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</si>
  <si>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</si>
  <si>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</si>
  <si>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</si>
  <si>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</si>
  <si>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</si>
  <si>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</si>
  <si>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</si>
  <si>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</si>
  <si>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</si>
  <si>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</si>
  <si>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</si>
  <si>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</si>
  <si>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</si>
  <si>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</si>
  <si>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</si>
  <si>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</si>
  <si>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</si>
  <si>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</si>
  <si>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</si>
  <si>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</si>
  <si>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</si>
  <si>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</si>
  <si>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</si>
  <si>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</si>
  <si>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</si>
  <si>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</si>
  <si>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</si>
  <si>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</si>
  <si>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</si>
  <si>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</si>
  <si>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</si>
  <si>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</si>
  <si>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</si>
  <si>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</si>
  <si>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</si>
  <si>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</si>
  <si>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</si>
  <si>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</si>
  <si>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</si>
  <si>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</si>
  <si>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</si>
  <si>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</si>
  <si>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</si>
  <si>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</si>
  <si>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</si>
  <si>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</si>
  <si>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</si>
  <si>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</si>
  <si>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</si>
  <si>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</si>
  <si>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</si>
  <si>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</si>
  <si>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</si>
  <si>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</si>
  <si>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</si>
  <si>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</si>
  <si>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</si>
  <si>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</si>
  <si>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</si>
  <si>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</si>
  <si>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</si>
  <si>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</si>
  <si>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</si>
  <si>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</si>
  <si>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</si>
  <si>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</si>
  <si>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</si>
  <si>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</si>
  <si>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</si>
  <si>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</si>
  <si>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</si>
  <si>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</si>
  <si>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</si>
  <si>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</si>
  <si>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</si>
  <si>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</si>
  <si>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</si>
  <si>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</si>
  <si>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</si>
  <si>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</si>
  <si>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</si>
  <si>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</si>
  <si>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</si>
  <si>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</si>
  <si>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</si>
  <si>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</si>
  <si>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</si>
  <si>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</si>
  <si>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</si>
  <si>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</si>
  <si>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</si>
  <si>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</si>
  <si>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</si>
  <si>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</si>
  <si>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</si>
  <si>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</si>
  <si>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</si>
  <si>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</si>
  <si>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</si>
  <si>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</si>
  <si>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</si>
  <si>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</si>
  <si>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</si>
  <si>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</si>
  <si>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</si>
  <si>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</si>
  <si>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</si>
  <si>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</si>
  <si>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</si>
  <si>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</si>
  <si>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</si>
  <si>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</si>
  <si>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</si>
  <si>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</si>
  <si>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</si>
  <si>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</si>
  <si>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</si>
  <si>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</si>
  <si>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</si>
  <si>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</si>
  <si>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</si>
  <si>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</si>
  <si>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</si>
  <si>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</si>
  <si>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</si>
  <si>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</si>
  <si>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</si>
  <si>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</si>
  <si>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</si>
  <si>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</si>
  <si>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</si>
  <si>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</si>
  <si>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</si>
  <si>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</si>
  <si>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</si>
  <si>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</si>
  <si>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</si>
  <si>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</si>
  <si>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</si>
  <si>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</si>
  <si>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</si>
  <si>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</si>
  <si>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</si>
  <si>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</si>
  <si>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</si>
  <si>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</si>
  <si>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</si>
  <si>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</si>
  <si>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</si>
  <si>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</si>
  <si>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</si>
  <si>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</si>
  <si>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</si>
  <si>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</si>
  <si>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</si>
  <si>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</si>
  <si>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</si>
  <si>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</si>
  <si>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</si>
  <si>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</si>
  <si>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</si>
  <si>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</si>
  <si>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</si>
  <si>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</si>
  <si>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</si>
  <si>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</si>
  <si>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</si>
  <si>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</si>
  <si>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</si>
  <si>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</si>
  <si>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</si>
  <si>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</si>
  <si>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</si>
  <si>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</si>
  <si>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</si>
  <si>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</si>
  <si>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</si>
  <si>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</si>
  <si>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</si>
  <si>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</si>
  <si>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</si>
  <si>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</si>
  <si>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</si>
  <si>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</si>
  <si>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</si>
  <si>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</si>
  <si>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</si>
  <si>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</si>
  <si>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</si>
  <si>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</si>
  <si>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</si>
  <si>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</si>
  <si>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</si>
  <si>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</si>
  <si>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</si>
  <si>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</si>
  <si>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</si>
  <si>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</si>
  <si>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</si>
  <si>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</si>
  <si>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</si>
  <si>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</si>
  <si>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</si>
  <si>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</si>
  <si>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</si>
  <si>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</si>
  <si>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</si>
  <si>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</si>
  <si>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</si>
  <si>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</si>
  <si>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</si>
  <si>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</si>
  <si>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</si>
  <si>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</si>
  <si>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</si>
  <si>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</si>
  <si>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</si>
  <si>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</si>
  <si>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</si>
  <si>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</si>
  <si>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</si>
  <si>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</si>
  <si>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</si>
  <si>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</si>
  <si>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</si>
  <si>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</si>
  <si>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</si>
  <si>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</si>
  <si>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</si>
  <si>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</si>
  <si>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</si>
  <si>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</si>
  <si>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</si>
  <si>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</si>
  <si>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</si>
  <si>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</si>
  <si>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</si>
  <si>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</si>
  <si>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</si>
  <si>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</si>
  <si>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</si>
  <si>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</si>
  <si>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</si>
  <si>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</si>
  <si>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</si>
  <si>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</si>
  <si>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</si>
  <si>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</si>
  <si>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</si>
  <si>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</si>
  <si>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</si>
  <si>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</si>
  <si>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</si>
  <si>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</si>
  <si>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</si>
  <si>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</si>
  <si>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</si>
  <si>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</si>
  <si>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</si>
  <si>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</si>
  <si>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</si>
  <si>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</si>
  <si>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</si>
  <si>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</si>
  <si>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</si>
  <si>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</si>
  <si>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</si>
  <si>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</si>
  <si>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</si>
  <si>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</si>
  <si>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</si>
  <si>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</si>
  <si>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</si>
  <si>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</si>
  <si>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</si>
  <si>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</si>
  <si>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</si>
  <si>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</si>
  <si>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</si>
  <si>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</si>
  <si>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</si>
  <si>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</si>
  <si>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</si>
  <si>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</si>
  <si>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</si>
  <si>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</si>
  <si>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</si>
  <si>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</si>
  <si>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</si>
  <si>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</si>
  <si>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</si>
  <si>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</si>
  <si>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</si>
  <si>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</si>
  <si>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</si>
  <si>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</si>
  <si>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</si>
  <si>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</si>
  <si>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</si>
  <si>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</si>
  <si>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</si>
  <si>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</si>
  <si>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</si>
  <si>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</si>
  <si>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</si>
  <si>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</si>
  <si>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</si>
  <si>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</si>
  <si>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</si>
  <si>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</si>
  <si>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</si>
  <si>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</si>
  <si>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</si>
  <si>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</si>
  <si>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</si>
  <si>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</si>
  <si>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</si>
  <si>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</si>
  <si>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</si>
  <si>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</si>
  <si>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</si>
  <si>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</si>
  <si>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</si>
  <si>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</si>
  <si>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</si>
  <si>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</si>
  <si>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</si>
  <si>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</si>
  <si>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</si>
  <si>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</si>
  <si>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</si>
  <si>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</si>
  <si>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</si>
  <si>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</si>
  <si>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</si>
  <si>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</si>
  <si>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</si>
  <si>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</si>
  <si>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</si>
  <si>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</si>
  <si>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</si>
  <si>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</si>
  <si>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</si>
  <si>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</si>
  <si>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</si>
  <si>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</si>
  <si>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</si>
  <si>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</si>
  <si>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</si>
  <si>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</si>
  <si>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</si>
  <si>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</si>
  <si>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</si>
  <si>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</si>
  <si>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</si>
  <si>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</si>
  <si>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</si>
  <si>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</si>
  <si>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</si>
  <si>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</si>
  <si>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</si>
  <si>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</si>
  <si>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</si>
  <si>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</si>
  <si>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</si>
  <si>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</si>
  <si>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</si>
  <si>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</si>
  <si>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</si>
  <si>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</si>
  <si>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</si>
  <si>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</si>
  <si>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</si>
  <si>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</si>
  <si>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</si>
  <si>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</si>
  <si>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</si>
  <si>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</si>
  <si>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</si>
  <si>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</si>
  <si>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</si>
  <si>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</si>
  <si>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</si>
  <si>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</si>
  <si>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</si>
  <si>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</si>
  <si>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</si>
  <si>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</si>
  <si>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</si>
  <si>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</si>
  <si>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</si>
  <si>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</si>
  <si>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</si>
  <si>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</si>
  <si>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</si>
  <si>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</si>
  <si>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</si>
  <si>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</si>
  <si>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</si>
  <si>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</si>
  <si>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</si>
  <si>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</si>
  <si>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</si>
  <si>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</si>
  <si>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</si>
  <si>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</si>
  <si>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</si>
  <si>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</si>
  <si>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</si>
  <si>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</si>
  <si>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</si>
  <si>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</si>
  <si>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</si>
  <si>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</si>
  <si>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</si>
  <si>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</si>
  <si>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</si>
  <si>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</si>
  <si>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</si>
  <si>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</si>
  <si>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</si>
  <si>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</si>
  <si>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</si>
  <si>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</si>
  <si>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</si>
  <si>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</si>
  <si>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</si>
  <si>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</si>
  <si>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</si>
  <si>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</si>
  <si>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</si>
  <si>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</si>
  <si>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</si>
  <si>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</si>
  <si>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</si>
  <si>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</si>
  <si>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</si>
  <si>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</si>
  <si>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</si>
  <si>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</si>
  <si>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</si>
  <si>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</si>
  <si>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</si>
  <si>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</si>
  <si>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</si>
  <si>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</si>
  <si>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</si>
  <si>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</si>
  <si>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</si>
  <si>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</si>
  <si>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</si>
  <si>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</si>
  <si>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</si>
  <si>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</si>
  <si>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</si>
  <si>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</si>
  <si>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</si>
  <si>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</si>
  <si>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</si>
  <si>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</si>
  <si>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</si>
  <si>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</si>
  <si>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</si>
  <si>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</si>
  <si>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</si>
  <si>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</si>
  <si>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</si>
  <si>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</si>
  <si>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</si>
  <si>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</si>
  <si>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</si>
  <si>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</si>
  <si>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</si>
  <si>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</si>
  <si>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</si>
  <si>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</si>
  <si>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</si>
  <si>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</si>
  <si>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</si>
  <si>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</si>
  <si>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</si>
  <si>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</si>
  <si>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</si>
  <si>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</si>
  <si>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</si>
  <si>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</si>
  <si>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</si>
  <si>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</si>
  <si>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</si>
  <si>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</si>
  <si>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</si>
  <si>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</si>
  <si>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</si>
  <si>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</si>
  <si>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</si>
  <si>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</si>
  <si>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</si>
  <si>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</si>
  <si>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</si>
  <si>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</si>
  <si>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</si>
  <si>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</si>
  <si>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</si>
  <si>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</si>
  <si>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</si>
  <si>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</si>
  <si>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</si>
  <si>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</si>
  <si>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</si>
  <si>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</si>
  <si>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</si>
  <si>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</si>
  <si>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</si>
  <si>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</si>
  <si>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</si>
  <si>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</si>
  <si>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</si>
  <si>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</si>
  <si>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</si>
  <si>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</si>
  <si>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</si>
  <si>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</si>
  <si>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</si>
  <si>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</si>
  <si>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</si>
  <si>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</si>
  <si>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</si>
  <si>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</si>
  <si>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</si>
  <si>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</si>
  <si>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</si>
  <si>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</si>
  <si>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</si>
  <si>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</si>
  <si>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</si>
  <si>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</si>
  <si>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</si>
  <si>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</si>
  <si>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</si>
  <si>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</si>
  <si>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</si>
  <si>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</si>
  <si>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</si>
  <si>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</si>
  <si>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</si>
  <si>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</si>
  <si>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</si>
  <si>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</si>
  <si>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</si>
  <si>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</si>
  <si>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</si>
  <si>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</si>
  <si>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</si>
  <si>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</si>
  <si>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</si>
  <si>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</si>
  <si>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</si>
  <si>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</si>
  <si>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</si>
  <si>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</si>
  <si>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</si>
  <si>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</si>
  <si>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</si>
  <si>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</si>
  <si>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</si>
  <si>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</si>
  <si>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</si>
  <si>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</si>
  <si>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</si>
  <si>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</si>
  <si>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</si>
  <si>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</si>
  <si>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</si>
  <si>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</si>
  <si>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</si>
  <si>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</si>
  <si>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</si>
  <si>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</si>
  <si>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</si>
  <si>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</si>
  <si>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</si>
  <si>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</si>
  <si>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</si>
  <si>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</si>
  <si>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</si>
  <si>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</si>
  <si>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</si>
  <si>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</si>
  <si>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</si>
  <si>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</si>
  <si>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</si>
  <si>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</si>
  <si>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</si>
  <si>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</si>
  <si>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</si>
  <si>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</si>
  <si>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</si>
  <si>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</si>
  <si>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</si>
  <si>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</si>
  <si>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</si>
  <si>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</si>
  <si>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</si>
  <si>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</si>
  <si>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</si>
  <si>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</si>
  <si>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</si>
  <si>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</si>
  <si>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</si>
  <si>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</si>
  <si>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</si>
  <si>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</si>
  <si>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</si>
  <si>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</si>
  <si>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</si>
  <si>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</si>
  <si>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</si>
  <si>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</si>
  <si>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</si>
  <si>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</si>
  <si>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</si>
  <si>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</si>
  <si>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</si>
  <si>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</si>
  <si>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</si>
  <si>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</si>
  <si>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</si>
  <si>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</si>
  <si>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</si>
  <si>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</si>
  <si>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</si>
  <si>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</si>
  <si>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</si>
  <si>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</si>
  <si>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</si>
  <si>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</si>
  <si>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</si>
  <si>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</si>
  <si>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</si>
  <si>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</si>
  <si>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</si>
  <si>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</si>
  <si>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</si>
  <si>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</si>
  <si>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</si>
  <si>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</si>
  <si>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</si>
  <si>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</si>
  <si>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</si>
  <si>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</si>
  <si>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</si>
  <si>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</si>
  <si>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</si>
  <si>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</si>
  <si>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</si>
  <si>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</si>
  <si>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</si>
  <si>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</si>
  <si>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</si>
  <si>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</si>
  <si>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</si>
  <si>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</si>
  <si>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</si>
  <si>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</si>
  <si>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</si>
  <si>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</si>
  <si>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</si>
  <si>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</si>
  <si>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</si>
  <si>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</si>
  <si>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</si>
  <si>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</si>
  <si>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</si>
  <si>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</si>
  <si>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</si>
  <si>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</si>
  <si>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</si>
  <si>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</si>
  <si>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</si>
  <si>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</si>
  <si>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</si>
  <si>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</si>
  <si>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</si>
  <si>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</si>
  <si>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</si>
  <si>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</si>
  <si>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</si>
  <si>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</si>
  <si>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</si>
  <si>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</si>
  <si>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</si>
  <si>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</si>
  <si>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</si>
  <si>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</si>
  <si>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</si>
  <si>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</si>
  <si>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</si>
  <si>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</si>
  <si>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</si>
  <si>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</si>
  <si>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</si>
  <si>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</si>
  <si>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</si>
  <si>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</si>
  <si>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</si>
  <si>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</si>
  <si>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</si>
  <si>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</si>
  <si>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</si>
  <si>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</si>
  <si>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</si>
  <si>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</si>
  <si>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</si>
  <si>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</si>
  <si>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</si>
  <si>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</si>
  <si>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</si>
  <si>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</si>
  <si>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</si>
  <si>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</si>
  <si>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</si>
  <si>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</si>
  <si>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</si>
  <si>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</si>
  <si>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</si>
  <si>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</si>
  <si>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</si>
  <si>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</si>
  <si>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</si>
  <si>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</si>
  <si>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</si>
  <si>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</si>
  <si>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</si>
  <si>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</si>
  <si>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</si>
  <si>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</si>
  <si>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</si>
  <si>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</si>
  <si>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</si>
  <si>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</si>
  <si>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</si>
  <si>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</si>
  <si>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</si>
  <si>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</si>
  <si>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</si>
  <si>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</si>
  <si>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</si>
  <si>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</si>
  <si>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</si>
  <si>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</si>
  <si>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</si>
  <si>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</si>
  <si>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</si>
  <si>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</si>
  <si>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</si>
  <si>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</si>
  <si>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</si>
  <si>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</si>
  <si>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</si>
  <si>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</si>
  <si>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</si>
  <si>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</si>
  <si>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</si>
  <si>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</si>
  <si>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</si>
  <si>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</si>
  <si>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</si>
  <si>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</si>
  <si>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</si>
  <si>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</si>
  <si>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</si>
  <si>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</si>
  <si>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</si>
  <si>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</si>
  <si>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</si>
  <si>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</si>
  <si>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</si>
  <si>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</si>
  <si>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</si>
  <si>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</si>
  <si>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</si>
  <si>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</si>
  <si>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</si>
  <si>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</si>
  <si>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</si>
  <si>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</si>
  <si>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</si>
  <si>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</si>
  <si>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</si>
  <si>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</si>
  <si>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</si>
  <si>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</si>
  <si>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</si>
  <si>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</si>
  <si>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</si>
  <si>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</si>
  <si>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</si>
  <si>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</si>
  <si>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</si>
  <si>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</si>
  <si>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</si>
  <si>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</si>
  <si>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</si>
  <si>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</si>
  <si>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</si>
  <si>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</si>
  <si>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</si>
  <si>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</si>
  <si>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</si>
  <si>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</si>
  <si>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</si>
  <si>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</si>
  <si>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</si>
  <si>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</si>
  <si>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</si>
  <si>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</si>
  <si>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</si>
  <si>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</si>
  <si>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</si>
  <si>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</si>
  <si>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</si>
  <si>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</si>
  <si>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</si>
  <si>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</si>
  <si>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</si>
  <si>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</si>
  <si>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</si>
  <si>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</si>
  <si>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</si>
  <si>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</si>
  <si>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</si>
  <si>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</si>
  <si>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</si>
  <si>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</si>
  <si>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</si>
  <si>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</si>
  <si>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</si>
  <si>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</si>
  <si>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</si>
  <si>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</si>
  <si>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</si>
  <si>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</si>
  <si>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</si>
  <si>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</si>
  <si>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</si>
  <si>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</si>
  <si>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</si>
  <si>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</si>
  <si>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</si>
  <si>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</si>
  <si>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</si>
  <si>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</si>
  <si>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</si>
  <si>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</si>
  <si>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</si>
  <si>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</si>
  <si>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</si>
  <si>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</si>
  <si>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</si>
  <si>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</si>
  <si>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</si>
  <si>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</si>
  <si>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</si>
  <si>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</si>
  <si>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</si>
  <si>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</si>
  <si>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</si>
  <si>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</si>
  <si>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</si>
  <si>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</si>
  <si>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</si>
  <si>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</si>
  <si>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</si>
  <si>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</si>
  <si>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</si>
  <si>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</si>
  <si>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</si>
  <si>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</si>
  <si>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</si>
  <si>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</si>
  <si>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</si>
  <si>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</si>
  <si>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</si>
  <si>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</si>
  <si>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</si>
  <si>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</si>
  <si>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</si>
  <si>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</si>
  <si>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</si>
  <si>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</si>
  <si>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</si>
  <si>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</si>
  <si>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</si>
  <si>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</si>
  <si>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</si>
  <si>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</si>
  <si>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</si>
  <si>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</si>
  <si>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</si>
  <si>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</si>
  <si>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</si>
  <si>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</si>
  <si>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</si>
  <si>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</si>
  <si>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</si>
  <si>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</si>
  <si>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</si>
  <si>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</si>
  <si>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</si>
  <si>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</si>
  <si>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</si>
  <si>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</si>
  <si>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</si>
  <si>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</si>
  <si>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</si>
  <si>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</si>
  <si>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</si>
  <si>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</si>
  <si>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</si>
  <si>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</si>
  <si>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</si>
  <si>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</si>
  <si>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</si>
  <si>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</si>
  <si>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</si>
  <si>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</si>
  <si>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</si>
  <si>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</si>
  <si>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</si>
  <si>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</si>
  <si>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</si>
  <si>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</si>
  <si>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</si>
  <si>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</si>
  <si>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</si>
  <si>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</si>
  <si>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</si>
  <si>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</si>
  <si>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</si>
  <si>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</si>
  <si>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</si>
  <si>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</si>
  <si>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</si>
  <si>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</si>
  <si>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</si>
  <si>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</si>
  <si>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</si>
  <si>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</si>
  <si>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</si>
  <si>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</si>
  <si>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</si>
  <si>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</si>
  <si>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</si>
  <si>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</si>
  <si>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</si>
  <si>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</si>
  <si>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</si>
  <si>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</si>
  <si>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</si>
  <si>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</si>
  <si>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</si>
  <si>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</si>
  <si>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</si>
  <si>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</si>
  <si>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</si>
  <si>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</si>
  <si>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</si>
  <si>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</si>
  <si>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</si>
  <si>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</si>
  <si>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</si>
  <si>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</si>
  <si>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</si>
  <si>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</si>
  <si>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</si>
  <si>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</si>
  <si>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</si>
  <si>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</si>
  <si>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</si>
  <si>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</si>
  <si>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</si>
  <si>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</si>
  <si>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</si>
  <si>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</si>
  <si>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</si>
  <si>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</si>
  <si>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</si>
  <si>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</si>
  <si>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</si>
  <si>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</si>
  <si>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</si>
  <si>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</si>
  <si>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</si>
  <si>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</si>
  <si>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</si>
  <si>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</si>
  <si>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</si>
  <si>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</si>
  <si>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</si>
  <si>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</si>
  <si>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</si>
  <si>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</si>
  <si>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</si>
  <si>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</si>
  <si>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</si>
  <si>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</si>
  <si>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</si>
  <si>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</si>
  <si>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</si>
  <si>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</si>
  <si>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</si>
  <si>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</si>
  <si>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</si>
  <si>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</si>
  <si>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</si>
  <si>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</si>
  <si>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</si>
  <si>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</si>
  <si>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</si>
  <si>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</si>
  <si>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</si>
  <si>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</si>
  <si>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</si>
  <si>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</si>
  <si>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</si>
  <si>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</si>
  <si>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</si>
  <si>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</si>
  <si>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</si>
  <si>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</si>
  <si>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</si>
  <si>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</si>
  <si>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</si>
  <si>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</si>
  <si>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</si>
  <si>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</si>
  <si>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</si>
  <si>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</si>
  <si>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</si>
  <si>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</si>
  <si>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</si>
  <si>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</si>
  <si>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</si>
  <si>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</si>
  <si>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</si>
  <si>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</si>
  <si>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</si>
  <si>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</si>
  <si>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</si>
  <si>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</si>
  <si>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</si>
  <si>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</si>
  <si>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</si>
  <si>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</si>
  <si>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</si>
  <si>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</si>
  <si>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</si>
  <si>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</si>
  <si>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</si>
  <si>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</si>
  <si>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</si>
  <si>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</si>
  <si>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</si>
  <si>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</si>
  <si>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</si>
  <si>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</si>
  <si>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</si>
  <si>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</si>
  <si>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</si>
  <si>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</si>
  <si>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</si>
  <si>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</si>
  <si>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</si>
  <si>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</si>
  <si>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</si>
  <si>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</si>
  <si>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</si>
  <si>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</si>
  <si>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</si>
  <si>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</si>
  <si>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</si>
  <si>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</si>
  <si>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</si>
  <si>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</si>
  <si>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</si>
  <si>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</si>
  <si>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</si>
  <si>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</si>
  <si>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</si>
  <si>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</si>
  <si>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</si>
  <si>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</si>
  <si>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</si>
  <si>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</si>
  <si>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</si>
  <si>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</si>
  <si>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</si>
  <si>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</si>
  <si>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</si>
  <si>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</si>
  <si>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</si>
  <si>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</si>
  <si>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</si>
  <si>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</si>
  <si>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</si>
  <si>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</si>
  <si>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</si>
  <si>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</si>
  <si>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</si>
  <si>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</si>
  <si>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</si>
  <si>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</si>
  <si>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</si>
  <si>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</si>
  <si>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</si>
  <si>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</si>
  <si>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</si>
  <si>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</si>
  <si>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</si>
  <si>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</si>
  <si>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</si>
  <si>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</si>
  <si>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</si>
  <si>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</si>
  <si>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</si>
  <si>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</si>
  <si>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</si>
  <si>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</si>
  <si>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</si>
  <si>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</si>
  <si>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</si>
  <si>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</si>
  <si>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</si>
  <si>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</si>
  <si>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</si>
  <si>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</si>
  <si>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</si>
  <si>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</si>
  <si>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</si>
  <si>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</si>
  <si>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</si>
  <si>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</si>
  <si>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</si>
  <si>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</si>
  <si>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</si>
  <si>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</si>
  <si>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</si>
  <si>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</si>
  <si>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</si>
  <si>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</si>
  <si>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</si>
  <si>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</si>
  <si>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</si>
  <si>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</si>
  <si>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</si>
  <si>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</si>
  <si>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</si>
  <si>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</si>
  <si>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</si>
  <si>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</si>
  <si>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</si>
  <si>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</si>
  <si>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</si>
  <si>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</si>
  <si>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</si>
  <si>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</si>
  <si>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</si>
  <si>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</si>
  <si>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</si>
  <si>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</si>
  <si>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</si>
  <si>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</si>
  <si>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</si>
  <si>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</si>
  <si>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</si>
  <si>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</si>
  <si>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</si>
  <si>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</si>
  <si>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</si>
  <si>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</si>
  <si>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</si>
  <si>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</si>
  <si>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</si>
  <si>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</si>
  <si>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</si>
  <si>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</si>
  <si>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</si>
  <si>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</si>
  <si>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</si>
  <si>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</si>
  <si>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</si>
  <si>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</si>
  <si>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</si>
  <si>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</si>
  <si>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</si>
  <si>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</si>
  <si>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</si>
  <si>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</si>
  <si>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</si>
  <si>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</si>
  <si>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</si>
  <si>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</si>
  <si>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</si>
  <si>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</si>
  <si>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</si>
  <si>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</si>
  <si>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</si>
  <si>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</si>
  <si>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</si>
  <si>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</si>
  <si>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</si>
  <si>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</si>
  <si>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</si>
  <si>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</si>
  <si>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</si>
  <si>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</si>
  <si>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</si>
  <si>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</si>
  <si>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</si>
  <si>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</si>
  <si>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</si>
  <si>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</si>
  <si>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</si>
  <si>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</si>
  <si>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</si>
  <si>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</si>
  <si>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</si>
  <si>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</si>
  <si>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</si>
  <si>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</si>
  <si>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</si>
  <si>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</si>
  <si>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</si>
  <si>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</si>
  <si>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</si>
  <si>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</si>
  <si>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</si>
  <si>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</si>
  <si>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</si>
  <si>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</si>
  <si>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</si>
  <si>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</si>
  <si>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</si>
  <si>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</si>
  <si>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</si>
  <si>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</si>
  <si>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</si>
  <si>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</si>
  <si>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</si>
  <si>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</si>
  <si>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</si>
  <si>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</si>
  <si>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</si>
  <si>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</si>
  <si>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</si>
  <si>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</si>
  <si>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</si>
  <si>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</si>
  <si>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</si>
  <si>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</si>
  <si>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</si>
  <si>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</si>
  <si>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</si>
  <si>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</si>
  <si>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</si>
  <si>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</si>
  <si>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</si>
  <si>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</si>
  <si>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</si>
  <si>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</si>
  <si>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</si>
  <si>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</si>
  <si>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</si>
  <si>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</si>
  <si>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</si>
  <si>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</si>
  <si>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</si>
  <si>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</si>
  <si>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</si>
  <si>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</si>
  <si>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</si>
  <si>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</si>
  <si>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</si>
  <si>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</si>
  <si>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</si>
  <si>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</si>
  <si>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</si>
  <si>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</si>
  <si>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</si>
  <si>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</si>
  <si>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</si>
  <si>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</si>
  <si>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</si>
  <si>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</si>
  <si>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</si>
  <si>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</si>
  <si>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</si>
  <si>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</si>
  <si>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</si>
  <si>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</si>
  <si>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</si>
  <si>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</si>
  <si>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</si>
  <si>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</si>
  <si>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</si>
  <si>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</si>
  <si>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</si>
  <si>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</si>
  <si>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</si>
  <si>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</si>
  <si>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</si>
  <si>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</si>
  <si>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</si>
  <si>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</si>
  <si>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</si>
  <si>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</si>
  <si>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</si>
  <si>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</si>
  <si>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</si>
  <si>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</si>
  <si>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</si>
  <si>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</si>
  <si>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</si>
  <si>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</si>
  <si>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</si>
  <si>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</si>
  <si>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</si>
  <si>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</si>
  <si>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</si>
  <si>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</si>
  <si>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</si>
  <si>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</si>
  <si>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</si>
  <si>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</si>
  <si>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</si>
  <si>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</si>
  <si>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</si>
  <si>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</si>
  <si>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</si>
  <si>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</si>
  <si>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</si>
  <si>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</si>
  <si>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</si>
  <si>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</si>
  <si>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</si>
  <si>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</si>
  <si>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</si>
  <si>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</si>
  <si>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</si>
  <si>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</si>
  <si>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</si>
  <si>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</si>
  <si>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</si>
  <si>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</si>
  <si>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</si>
  <si>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</si>
  <si>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</si>
  <si>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</si>
  <si>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</si>
  <si>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</si>
  <si>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</si>
  <si>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</si>
  <si>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</si>
  <si>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</si>
  <si>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</si>
  <si>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</si>
  <si>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</si>
  <si>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</si>
  <si>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</si>
  <si>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</si>
  <si>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</si>
  <si>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</si>
  <si>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</si>
  <si>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</si>
  <si>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</si>
  <si>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</si>
  <si>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</si>
  <si>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</si>
  <si>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</si>
  <si>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</si>
  <si>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</si>
  <si>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</si>
  <si>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</si>
  <si>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</si>
  <si>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</si>
  <si>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</si>
  <si>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</si>
  <si>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</si>
  <si>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</si>
  <si>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</si>
  <si>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</si>
  <si>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</si>
  <si>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</si>
  <si>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</si>
  <si>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</si>
  <si>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</si>
  <si>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</si>
  <si>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</si>
  <si>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</si>
  <si>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</si>
  <si>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</si>
  <si>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</si>
  <si>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</si>
  <si>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</si>
  <si>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</si>
  <si>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</si>
  <si>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</si>
  <si>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</si>
  <si>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</si>
  <si>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</si>
  <si>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</si>
  <si>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</si>
  <si>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</si>
  <si>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</si>
  <si>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</si>
  <si>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</si>
  <si>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</si>
  <si>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</si>
  <si>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</si>
  <si>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</si>
  <si>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</si>
  <si>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</si>
  <si>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</si>
  <si>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</si>
  <si>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</si>
  <si>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</si>
  <si>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</si>
  <si>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</si>
  <si>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</si>
  <si>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</si>
  <si>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</si>
  <si>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</si>
  <si>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</si>
  <si>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</si>
  <si>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</si>
  <si>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</si>
  <si>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</si>
  <si>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</si>
  <si>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</si>
  <si>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</si>
  <si>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</si>
  <si>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</si>
  <si>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</si>
  <si>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</si>
  <si>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</si>
  <si>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</si>
  <si>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</si>
  <si>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</si>
  <si>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</si>
  <si>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</si>
  <si>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</si>
  <si>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</si>
  <si>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</si>
  <si>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</si>
  <si>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</si>
  <si>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</si>
  <si>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</si>
  <si>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</si>
  <si>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</si>
  <si>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</si>
  <si>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</si>
  <si>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</si>
  <si>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</si>
  <si>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</si>
  <si>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</si>
  <si>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</si>
  <si>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</si>
  <si>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</si>
  <si>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</si>
  <si>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</si>
  <si>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</si>
  <si>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</si>
  <si>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</si>
  <si>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</si>
  <si>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</si>
  <si>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</si>
  <si>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</si>
  <si>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</si>
  <si>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</si>
  <si>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</si>
  <si>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</si>
  <si>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</si>
  <si>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</si>
  <si>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</si>
  <si>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</si>
  <si>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</si>
  <si>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</si>
  <si>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</si>
  <si>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</si>
  <si>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</si>
  <si>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</si>
  <si>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</si>
  <si>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</si>
  <si>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</si>
  <si>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</si>
  <si>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</si>
  <si>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</si>
  <si>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</si>
  <si>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</si>
  <si>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</si>
  <si>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</si>
  <si>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</si>
  <si>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</si>
  <si>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</si>
  <si>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</si>
  <si>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</si>
  <si>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</si>
  <si>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</si>
  <si>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</si>
  <si>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</si>
  <si>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</si>
  <si>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</si>
  <si>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</si>
  <si>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</si>
  <si>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</si>
  <si>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</si>
  <si>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</si>
  <si>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</si>
  <si>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</si>
  <si>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</si>
  <si>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</si>
  <si>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</si>
  <si>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</si>
  <si>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</si>
  <si>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</si>
  <si>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</si>
  <si>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</si>
  <si>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</si>
  <si>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</si>
  <si>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</si>
  <si>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</si>
  <si>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</si>
  <si>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</si>
  <si>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</si>
  <si>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</si>
  <si>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</si>
  <si>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</si>
  <si>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</si>
  <si>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</si>
  <si>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</si>
  <si>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</si>
  <si>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</si>
  <si>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</si>
  <si>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</si>
  <si>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</si>
  <si>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</si>
  <si>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</si>
  <si>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</si>
  <si>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</si>
  <si>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</si>
  <si>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</si>
  <si>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</si>
  <si>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</si>
  <si>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</si>
  <si>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</si>
  <si>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</si>
  <si>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</si>
  <si>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</si>
  <si>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</si>
  <si>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</si>
  <si>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</si>
  <si>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</si>
  <si>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</si>
  <si>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</si>
  <si>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</si>
  <si>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</si>
  <si>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</si>
  <si>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</si>
  <si>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</si>
  <si>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</si>
  <si>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</si>
  <si>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</si>
  <si>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</si>
  <si>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</si>
  <si>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</si>
  <si>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</si>
  <si>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</si>
  <si>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</si>
  <si>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</si>
  <si>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</si>
  <si>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</si>
  <si>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</si>
  <si>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</si>
  <si>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</si>
  <si>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</si>
  <si>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</si>
  <si>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</si>
  <si>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</si>
  <si>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</si>
  <si>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</si>
  <si>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</si>
  <si>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</si>
  <si>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</si>
  <si>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</si>
  <si>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</si>
  <si>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</si>
  <si>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</si>
  <si>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</si>
  <si>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</si>
  <si>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</si>
  <si>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</si>
  <si>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</si>
  <si>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</si>
  <si>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</si>
  <si>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</si>
  <si>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</si>
  <si>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</si>
  <si>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</si>
  <si>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</si>
  <si>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</si>
  <si>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</si>
  <si>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</si>
  <si>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</si>
  <si>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</si>
  <si>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</si>
  <si>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</si>
  <si>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</si>
  <si>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</si>
  <si>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</si>
  <si>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</si>
  <si>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</si>
  <si>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</si>
  <si>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</si>
  <si>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</si>
  <si>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</si>
  <si>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</si>
  <si>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</si>
  <si>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</si>
  <si>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</si>
  <si>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</si>
  <si>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</si>
  <si>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</si>
  <si>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</si>
  <si>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</si>
  <si>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</si>
  <si>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</si>
  <si>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</si>
  <si>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</si>
  <si>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</si>
  <si>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</si>
  <si>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</si>
  <si>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</si>
  <si>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</si>
  <si>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</si>
  <si>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</si>
  <si>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</si>
  <si>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</si>
  <si>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</si>
  <si>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</si>
  <si>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</si>
  <si>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</si>
  <si>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</si>
  <si>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</si>
  <si>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</si>
  <si>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</si>
  <si>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</si>
  <si>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</si>
  <si>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</si>
  <si>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</si>
  <si>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</si>
  <si>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</si>
  <si>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</si>
  <si>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</si>
  <si>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</si>
  <si>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</si>
  <si>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</si>
  <si>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</si>
  <si>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</si>
  <si>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</si>
  <si>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</si>
  <si>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</si>
  <si>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</si>
  <si>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</si>
  <si>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</si>
  <si>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</si>
  <si>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</si>
  <si>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</si>
  <si>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</si>
  <si>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</si>
  <si>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</si>
  <si>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</si>
  <si>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</si>
  <si>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</si>
  <si>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</si>
  <si>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</si>
  <si>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</si>
  <si>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</si>
  <si>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</si>
  <si>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</si>
  <si>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</si>
  <si>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</si>
  <si>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</si>
  <si>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</si>
  <si>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</si>
  <si>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</si>
  <si>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</si>
  <si>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</si>
  <si>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</si>
  <si>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</si>
  <si>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</si>
  <si>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</si>
  <si>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</si>
  <si>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</si>
  <si>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</si>
  <si>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</si>
  <si>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</si>
  <si>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</si>
  <si>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</si>
  <si>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</si>
  <si>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</si>
  <si>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</si>
  <si>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</si>
  <si>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</si>
  <si>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</si>
  <si>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</si>
  <si>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</si>
  <si>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</si>
  <si>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</si>
  <si>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</si>
  <si>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</si>
  <si>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</si>
  <si>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</si>
  <si>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</si>
  <si>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</si>
  <si>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</si>
  <si>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</si>
  <si>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</si>
  <si>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</si>
  <si>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</si>
  <si>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</si>
  <si>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</si>
  <si>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</si>
  <si>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</si>
  <si>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</si>
  <si>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</si>
  <si>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</si>
  <si>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</si>
  <si>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</si>
  <si>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</si>
  <si>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</si>
  <si>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</si>
  <si>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</si>
  <si>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</si>
  <si>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</si>
  <si>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</si>
  <si>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</si>
  <si>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</si>
  <si>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</si>
  <si>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</si>
  <si>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</si>
  <si>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</si>
  <si>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</si>
  <si>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</si>
  <si>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</si>
  <si>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</si>
  <si>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</si>
  <si>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</si>
  <si>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</si>
  <si>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</si>
  <si>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</si>
  <si>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</si>
  <si>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</si>
  <si>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</si>
  <si>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</si>
  <si>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</si>
  <si>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</si>
  <si>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</si>
  <si>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</si>
  <si>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</si>
  <si>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</si>
  <si>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</si>
  <si>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</si>
  <si>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</si>
  <si>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</si>
  <si>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</si>
  <si>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</si>
  <si>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</si>
  <si>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</si>
  <si>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</si>
  <si>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</si>
  <si>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</si>
  <si>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</si>
  <si>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</si>
  <si>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</si>
  <si>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</si>
  <si>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</si>
  <si>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</si>
  <si>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</si>
  <si>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</si>
  <si>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</si>
  <si>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</si>
  <si>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</si>
  <si>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</si>
  <si>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</si>
  <si>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</si>
  <si>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</si>
  <si>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</si>
  <si>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</si>
  <si>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</si>
  <si>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</si>
  <si>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</si>
  <si>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</si>
  <si>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</si>
  <si>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</si>
  <si>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</si>
  <si>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</si>
  <si>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</si>
  <si>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</si>
  <si>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</si>
  <si>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</si>
  <si>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</si>
  <si>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</si>
  <si>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</si>
  <si>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</si>
  <si>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</si>
  <si>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</si>
  <si>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</si>
  <si>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</si>
  <si>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</si>
  <si>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</si>
  <si>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</si>
  <si>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</si>
  <si>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</si>
  <si>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</si>
  <si>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</si>
  <si>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</si>
  <si>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</si>
  <si>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</si>
  <si>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</si>
  <si>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</si>
  <si>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</si>
  <si>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</si>
  <si>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</si>
  <si>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</si>
  <si>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</si>
  <si>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</si>
  <si>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</si>
  <si>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</si>
  <si>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</si>
  <si>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</si>
  <si>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</si>
  <si>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</si>
  <si>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</si>
  <si>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</si>
  <si>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</si>
  <si>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</si>
  <si>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</si>
  <si>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</si>
  <si>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</si>
  <si>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</si>
  <si>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</si>
  <si>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</si>
  <si>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</si>
  <si>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</si>
  <si>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</si>
  <si>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</si>
  <si>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</si>
  <si>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</si>
  <si>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</si>
  <si>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</si>
  <si>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</si>
  <si>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</si>
  <si>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</si>
  <si>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</si>
  <si>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</si>
  <si>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</si>
  <si>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</si>
  <si>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</si>
  <si>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</si>
  <si>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</si>
  <si>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</si>
  <si>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</si>
  <si>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</si>
  <si>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</si>
  <si>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</si>
  <si>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</si>
  <si>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</si>
  <si>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</si>
  <si>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</si>
  <si>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</si>
  <si>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</si>
  <si>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</si>
  <si>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</si>
  <si>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</si>
  <si>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</si>
  <si>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</si>
  <si>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</si>
  <si>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</si>
  <si>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</si>
  <si>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</si>
  <si>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</si>
  <si>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</si>
  <si>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</si>
  <si>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</si>
  <si>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</si>
  <si>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</si>
  <si>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</si>
  <si>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</si>
  <si>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</si>
  <si>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</si>
  <si>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</si>
  <si>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</si>
  <si>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</si>
  <si>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</si>
  <si>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</si>
  <si>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</si>
  <si>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</si>
  <si>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</si>
  <si>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</si>
  <si>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</si>
  <si>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</si>
  <si>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</si>
  <si>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</si>
  <si>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</si>
  <si>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</si>
  <si>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</si>
  <si>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</si>
  <si>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</si>
  <si>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</si>
  <si>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</si>
  <si>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</si>
  <si>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</si>
  <si>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</si>
  <si>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</si>
  <si>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</si>
  <si>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</si>
  <si>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</si>
  <si>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</si>
  <si>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</si>
  <si>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</si>
  <si>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</si>
  <si>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</si>
  <si>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</si>
  <si>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</si>
  <si>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</si>
  <si>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</si>
  <si>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</si>
  <si>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</si>
  <si>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</si>
  <si>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</si>
  <si>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</si>
  <si>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</si>
  <si>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</si>
  <si>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</si>
  <si>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</si>
  <si>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</si>
  <si>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</si>
  <si>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</si>
  <si>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</si>
  <si>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</si>
  <si>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</si>
  <si>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</si>
  <si>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</si>
  <si>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</si>
  <si>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</si>
  <si>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</si>
  <si>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</si>
  <si>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</si>
  <si>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</si>
  <si>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</si>
  <si>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</si>
  <si>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</si>
  <si>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</si>
  <si>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</si>
  <si>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</si>
  <si>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</si>
  <si>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</si>
  <si>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</si>
  <si>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</si>
  <si>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</si>
  <si>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</si>
  <si>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</si>
  <si>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</si>
  <si>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</si>
  <si>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</si>
  <si>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</si>
  <si>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</si>
  <si>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</si>
  <si>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</si>
  <si>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</si>
  <si>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</si>
  <si>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</si>
  <si>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</si>
  <si>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</si>
  <si>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</si>
  <si>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</si>
  <si>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</si>
  <si>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</si>
  <si>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</si>
  <si>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</si>
  <si>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</si>
  <si>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</si>
  <si>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</si>
  <si>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</si>
  <si>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</si>
  <si>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</si>
  <si>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</si>
  <si>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</si>
  <si>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</si>
  <si>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</si>
  <si>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</si>
  <si>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</si>
  <si>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</si>
  <si>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</si>
  <si>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</si>
  <si>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</si>
  <si>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</si>
  <si>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</si>
  <si>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</si>
  <si>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</si>
  <si>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</si>
  <si>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</si>
  <si>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</si>
  <si>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</si>
  <si>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</si>
  <si>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</si>
  <si>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</si>
  <si>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</si>
  <si>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</si>
  <si>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</si>
  <si>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</si>
  <si>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</si>
  <si>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</si>
  <si>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</si>
  <si>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</si>
  <si>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</si>
  <si>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</si>
  <si>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</si>
  <si>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</si>
  <si>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</si>
  <si>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</si>
  <si>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</si>
  <si>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</si>
  <si>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</si>
  <si>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</si>
  <si>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</si>
  <si>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</si>
  <si>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</si>
  <si>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</si>
  <si>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</si>
  <si>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</si>
  <si>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</si>
  <si>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</si>
  <si>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</si>
  <si>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</si>
  <si>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</si>
  <si>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</si>
  <si>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</si>
  <si>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</si>
  <si>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</si>
  <si>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</si>
  <si>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</si>
  <si>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</si>
  <si>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</si>
  <si>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</si>
  <si>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</si>
  <si>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</si>
  <si>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</si>
  <si>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</si>
  <si>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</si>
  <si>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</si>
  <si>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</si>
  <si>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</si>
  <si>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</si>
  <si>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</si>
  <si>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</si>
  <si>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</si>
  <si>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</si>
  <si>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</si>
  <si>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</si>
  <si>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</si>
  <si>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</si>
  <si>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</si>
  <si>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</si>
  <si>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</si>
  <si>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</si>
  <si>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</si>
  <si>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</si>
  <si>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</si>
  <si>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</si>
  <si>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</si>
  <si>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</si>
  <si>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</si>
  <si>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</si>
  <si>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</si>
  <si>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</si>
  <si>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</si>
  <si>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</si>
  <si>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</si>
  <si>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</si>
  <si>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</si>
  <si>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</si>
  <si>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</si>
  <si>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</si>
  <si>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</si>
  <si>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</si>
  <si>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</si>
  <si>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</si>
  <si>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</si>
  <si>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</si>
  <si>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</si>
  <si>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</si>
  <si>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</si>
  <si>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</si>
  <si>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</si>
  <si>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</si>
  <si>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</si>
  <si>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</si>
  <si>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</si>
  <si>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</si>
  <si>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</si>
  <si>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</si>
  <si>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</si>
  <si>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</si>
  <si>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</si>
  <si>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</si>
  <si>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</si>
  <si>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</si>
  <si>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</si>
  <si>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</si>
  <si>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</si>
  <si>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</si>
  <si>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</si>
  <si>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</si>
  <si>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</si>
  <si>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</si>
  <si>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</si>
  <si>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</si>
  <si>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</si>
  <si>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</si>
  <si>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</si>
  <si>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</si>
  <si>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</si>
  <si>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</si>
  <si>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</si>
  <si>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</si>
  <si>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</si>
  <si>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</si>
  <si>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</si>
  <si>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</si>
  <si>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</si>
  <si>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</si>
  <si>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</si>
  <si>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</si>
  <si>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</si>
  <si>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</si>
  <si>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</si>
  <si>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</si>
  <si>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</si>
  <si>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</si>
  <si>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</si>
  <si>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</si>
  <si>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</si>
  <si>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</si>
  <si>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</si>
  <si>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</si>
  <si>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</si>
  <si>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</si>
  <si>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</si>
  <si>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</si>
  <si>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</si>
  <si>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</si>
  <si>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</si>
  <si>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</si>
  <si>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</si>
  <si>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</si>
  <si>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</si>
  <si>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</si>
  <si>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</si>
  <si>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</si>
  <si>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</si>
  <si>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</si>
  <si>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</si>
  <si>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</si>
  <si>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</si>
  <si>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</si>
  <si>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</si>
  <si>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</si>
  <si>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</si>
  <si>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</si>
  <si>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</si>
  <si>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</si>
  <si>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</si>
  <si>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</si>
  <si>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</si>
  <si>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</si>
  <si>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</si>
  <si>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</si>
  <si>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</si>
  <si>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</si>
  <si>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</si>
  <si>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</si>
  <si>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</si>
  <si>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</si>
  <si>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</si>
  <si>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</si>
  <si>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</si>
  <si>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</si>
  <si>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</si>
  <si>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</si>
  <si>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</si>
  <si>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</si>
  <si>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</si>
  <si>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</si>
  <si>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</si>
  <si>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</si>
  <si>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</si>
  <si>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</si>
  <si>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</si>
  <si>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</si>
  <si>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</si>
  <si>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</si>
  <si>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</si>
  <si>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</si>
  <si>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</si>
  <si>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</si>
  <si>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</si>
  <si>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</si>
  <si>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</si>
  <si>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</si>
  <si>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</si>
  <si>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</si>
  <si>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</si>
  <si>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</si>
  <si>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</si>
  <si>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</si>
  <si>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</si>
  <si>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</si>
  <si>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</si>
  <si>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</si>
  <si>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</si>
  <si>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</si>
  <si>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</si>
  <si>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</si>
  <si>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</si>
  <si>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</si>
  <si>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</si>
  <si>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</si>
  <si>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</si>
  <si>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</si>
  <si>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</si>
  <si>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</si>
  <si>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</si>
  <si>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</si>
  <si>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</si>
  <si>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</si>
  <si>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</si>
  <si>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</si>
  <si>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</si>
  <si>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</si>
  <si>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</si>
  <si>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</si>
  <si>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</si>
  <si>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</si>
  <si>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</si>
  <si>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</si>
  <si>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</si>
  <si>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</si>
  <si>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</si>
  <si>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</si>
  <si>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</si>
  <si>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</si>
  <si>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</si>
  <si>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</si>
  <si>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</si>
  <si>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</si>
  <si>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</si>
  <si>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</si>
  <si>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</si>
  <si>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</si>
  <si>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</si>
  <si>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</si>
  <si>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</si>
  <si>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</si>
  <si>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</si>
  <si>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</si>
  <si>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</si>
  <si>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</si>
  <si>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</si>
  <si>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</si>
  <si>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</si>
  <si>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</si>
  <si>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</si>
  <si>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</si>
  <si>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</si>
  <si>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</si>
  <si>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</si>
  <si>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</si>
  <si>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</si>
  <si>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</si>
  <si>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</si>
  <si>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</si>
  <si>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</si>
  <si>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</si>
  <si>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</si>
  <si>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</si>
  <si>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</si>
  <si>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</si>
  <si>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</si>
  <si>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</si>
  <si>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</si>
  <si>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</si>
  <si>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</si>
  <si>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</si>
  <si>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</si>
  <si>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</si>
  <si>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</si>
  <si>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</si>
  <si>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</si>
  <si>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</si>
  <si>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</si>
  <si>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</si>
  <si>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</si>
  <si>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</si>
  <si>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</si>
  <si>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</si>
  <si>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</si>
  <si>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</si>
  <si>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</si>
  <si>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</si>
  <si>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</si>
  <si>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</si>
  <si>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</si>
  <si>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</si>
  <si>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</si>
  <si>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</si>
  <si>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</si>
  <si>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</si>
  <si>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</si>
  <si>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</si>
  <si>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</si>
  <si>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</si>
  <si>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</si>
  <si>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</si>
  <si>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</si>
  <si>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</si>
  <si>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</si>
  <si>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</si>
  <si>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</si>
  <si>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</si>
  <si>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</si>
  <si>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</si>
  <si>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</si>
  <si>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</si>
  <si>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</si>
  <si>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</si>
  <si>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</si>
  <si>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</si>
  <si>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</si>
  <si>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</si>
  <si>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</si>
  <si>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</si>
  <si>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</si>
  <si>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</si>
  <si>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</si>
  <si>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</si>
  <si>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</si>
  <si>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</si>
  <si>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</si>
  <si>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</si>
  <si>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</si>
  <si>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</si>
  <si>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</si>
  <si>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</si>
  <si>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</si>
  <si>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</si>
  <si>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</si>
  <si>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</si>
  <si>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</si>
  <si>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</si>
  <si>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</si>
  <si>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</si>
  <si>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</si>
  <si>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</si>
  <si>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</si>
  <si>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</si>
  <si>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</si>
  <si>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</si>
  <si>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</si>
  <si>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</si>
  <si>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</si>
  <si>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</si>
  <si>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</si>
  <si>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</si>
  <si>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</si>
  <si>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</si>
  <si>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</si>
  <si>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</si>
  <si>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</si>
  <si>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</si>
  <si>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</si>
  <si>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</si>
  <si>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</si>
  <si>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</si>
  <si>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</si>
  <si>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</si>
  <si>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</si>
  <si>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</si>
  <si>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</si>
  <si>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</si>
  <si>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</si>
  <si>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</si>
  <si>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</si>
  <si>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</si>
  <si>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</si>
  <si>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</si>
  <si>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</si>
  <si>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</si>
  <si>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</si>
  <si>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</si>
  <si>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</si>
  <si>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</si>
  <si>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</si>
  <si>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</si>
  <si>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</si>
  <si>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</si>
  <si>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</si>
  <si>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</si>
  <si>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</si>
  <si>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</si>
  <si>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</si>
  <si>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</si>
  <si>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</si>
  <si>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</si>
  <si>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</si>
  <si>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</si>
  <si>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</si>
  <si>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</si>
  <si>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</si>
  <si>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</si>
  <si>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</si>
  <si>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</si>
  <si>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</si>
  <si>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</si>
  <si>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</si>
  <si>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</si>
  <si>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</si>
  <si>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</si>
  <si>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</si>
  <si>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</si>
  <si>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</si>
  <si>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</si>
  <si>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</si>
  <si>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</si>
  <si>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</si>
  <si>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</si>
  <si>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</si>
  <si>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</si>
  <si>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</si>
  <si>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</si>
  <si>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</si>
  <si>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</si>
  <si>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</si>
  <si>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</si>
  <si>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</si>
  <si>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</si>
  <si>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</si>
  <si>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</si>
  <si>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</si>
  <si>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</si>
  <si>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</si>
  <si>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</si>
  <si>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</si>
  <si>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</si>
  <si>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</si>
  <si>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</si>
  <si>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</si>
  <si>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</si>
  <si>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</si>
  <si>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</si>
  <si>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</si>
  <si>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</si>
  <si>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</si>
  <si>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</si>
  <si>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</si>
  <si>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</si>
  <si>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</si>
  <si>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</si>
  <si>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</si>
  <si>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</si>
  <si>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</si>
  <si>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</si>
  <si>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</si>
  <si>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</si>
  <si>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</si>
  <si>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</si>
  <si>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</si>
  <si>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</si>
  <si>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</si>
  <si>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</si>
  <si>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</si>
  <si>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</si>
  <si>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</si>
  <si>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</si>
  <si>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</si>
  <si>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</si>
  <si>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</si>
  <si>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</si>
  <si>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</si>
  <si>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</si>
  <si>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</si>
  <si>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</si>
  <si>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</si>
  <si>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</si>
  <si>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</si>
  <si>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</si>
  <si>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</si>
  <si>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</si>
  <si>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</si>
  <si>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</si>
  <si>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</si>
  <si>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</si>
  <si>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</si>
  <si>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</si>
  <si>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</si>
  <si>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</si>
  <si>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</si>
  <si>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</si>
  <si>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</si>
  <si>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</si>
  <si>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</si>
  <si>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</si>
  <si>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</si>
  <si>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</si>
  <si>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</si>
  <si>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</si>
  <si>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</si>
  <si>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</si>
  <si>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</si>
  <si>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</si>
  <si>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</si>
  <si>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</si>
  <si>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</si>
  <si>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</si>
  <si>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</si>
  <si>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</si>
  <si>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</si>
  <si>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</si>
  <si>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</si>
  <si>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</si>
  <si>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</si>
  <si>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</si>
  <si>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</si>
  <si>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</si>
  <si>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</si>
  <si>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</si>
  <si>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</si>
  <si>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</si>
  <si>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</si>
  <si>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</si>
  <si>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</si>
  <si>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</si>
  <si>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</si>
  <si>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</si>
  <si>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</si>
  <si>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</si>
  <si>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</si>
  <si>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</si>
  <si>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</si>
  <si>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</si>
  <si>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</si>
  <si>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</si>
  <si>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</si>
  <si>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</si>
  <si>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</si>
  <si>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</si>
  <si>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</si>
  <si>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</si>
  <si>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</si>
  <si>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</si>
  <si>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</si>
  <si>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</si>
  <si>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</si>
  <si>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</si>
  <si>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</si>
  <si>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</si>
  <si>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</si>
  <si>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</si>
  <si>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</si>
  <si>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</si>
  <si>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</si>
  <si>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</si>
  <si>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</si>
  <si>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</si>
  <si>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</si>
  <si>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</si>
  <si>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</si>
  <si>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</si>
  <si>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</si>
  <si>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</si>
  <si>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</si>
  <si>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</si>
  <si>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</si>
  <si>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</si>
  <si>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</si>
  <si>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</si>
  <si>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</si>
  <si>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</si>
  <si>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</si>
  <si>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</si>
  <si>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</si>
  <si>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</si>
  <si>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</si>
  <si>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</si>
  <si>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</si>
  <si>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</si>
  <si>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</si>
  <si>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</si>
  <si>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</si>
  <si>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</si>
  <si>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</si>
  <si>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</si>
  <si>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</si>
  <si>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</si>
  <si>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</si>
  <si>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</si>
  <si>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</si>
  <si>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</si>
  <si>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</si>
  <si>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</si>
  <si>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</si>
  <si>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</si>
  <si>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</si>
  <si>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</si>
  <si>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</si>
  <si>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</si>
  <si>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</si>
  <si>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</si>
  <si>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</si>
  <si>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</si>
  <si>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</si>
  <si>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</si>
  <si>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</si>
  <si>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</si>
  <si>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</si>
  <si>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</si>
  <si>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</si>
  <si>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</si>
  <si>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</si>
  <si>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</si>
  <si>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</si>
  <si>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</si>
  <si>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</si>
  <si>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</si>
  <si>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</si>
  <si>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</si>
  <si>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</si>
  <si>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</si>
  <si>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</si>
  <si>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</si>
  <si>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</si>
  <si>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</si>
  <si>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</si>
  <si>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</si>
  <si>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</si>
  <si>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</si>
  <si>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</si>
  <si>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</si>
  <si>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</si>
  <si>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</si>
  <si>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</si>
  <si>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</si>
  <si>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</si>
  <si>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</si>
  <si>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</si>
  <si>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</si>
  <si>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</si>
  <si>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</si>
  <si>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</si>
  <si>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</si>
  <si>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</si>
  <si>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</si>
  <si>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</si>
  <si>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</si>
  <si>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</si>
  <si>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</si>
  <si>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</si>
  <si>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</si>
  <si>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</si>
  <si>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</si>
  <si>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</si>
  <si>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</si>
  <si>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</si>
  <si>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</si>
  <si>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</si>
  <si>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</si>
  <si>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</si>
  <si>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</si>
  <si>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</si>
  <si>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</si>
  <si>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</si>
  <si>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</si>
  <si>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</si>
  <si>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</si>
  <si>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</si>
  <si>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</si>
  <si>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</si>
  <si>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</si>
  <si>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</si>
  <si>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</si>
  <si>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</si>
  <si>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</si>
  <si>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</si>
  <si>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</si>
  <si>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</si>
  <si>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</si>
  <si>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</si>
  <si>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</si>
  <si>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</si>
  <si>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</si>
  <si>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</si>
  <si>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</si>
  <si>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</si>
  <si>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</si>
  <si>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</si>
  <si>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</si>
  <si>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</si>
  <si>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</si>
  <si>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</si>
  <si>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</si>
  <si>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</si>
  <si>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</si>
  <si>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</si>
  <si>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</si>
  <si>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</si>
  <si>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</si>
  <si>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</si>
  <si>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</si>
  <si>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</si>
  <si>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</si>
  <si>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</si>
  <si>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</si>
  <si>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</si>
  <si>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</si>
  <si>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</si>
  <si>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</si>
  <si>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</si>
  <si>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</si>
  <si>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</si>
  <si>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</si>
  <si>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</si>
  <si>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</si>
  <si>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</si>
  <si>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</si>
  <si>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</si>
  <si>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</si>
  <si>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</si>
  <si>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</si>
  <si>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</si>
  <si>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</si>
  <si>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</si>
  <si>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</si>
  <si>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</si>
  <si>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</si>
  <si>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</si>
  <si>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</si>
  <si>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</si>
  <si>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</si>
  <si>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</si>
  <si>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</si>
  <si>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</si>
  <si>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</si>
  <si>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</si>
  <si>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</si>
  <si>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</si>
  <si>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</si>
  <si>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</si>
  <si>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</si>
  <si>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</si>
  <si>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</si>
  <si>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</si>
  <si>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</si>
  <si>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</si>
  <si>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</si>
  <si>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</si>
  <si>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</si>
  <si>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</si>
  <si>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</si>
  <si>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</si>
  <si>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</si>
  <si>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</si>
  <si>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</si>
  <si>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</si>
  <si>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</si>
  <si>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</si>
  <si>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</si>
  <si>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</si>
  <si>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</si>
  <si>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</si>
  <si>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</si>
  <si>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</si>
  <si>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</si>
  <si>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</si>
  <si>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</si>
  <si>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</si>
  <si>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</si>
  <si>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</si>
  <si>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</si>
  <si>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</si>
  <si>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</si>
  <si>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</si>
  <si>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</si>
  <si>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</si>
  <si>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</si>
  <si>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</si>
  <si>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</si>
  <si>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</si>
  <si>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</si>
  <si>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</si>
  <si>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</si>
  <si>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</si>
  <si>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</si>
  <si>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</si>
  <si>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</si>
  <si>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</si>
  <si>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</si>
  <si>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</si>
  <si>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</si>
  <si>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</si>
  <si>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</si>
  <si>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</si>
  <si>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</si>
  <si>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</si>
  <si>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</si>
  <si>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</si>
  <si>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</si>
  <si>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</si>
  <si>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</si>
  <si>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</si>
  <si>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</si>
  <si>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</si>
  <si>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</si>
  <si>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</si>
  <si>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</si>
  <si>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</si>
  <si>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</si>
  <si>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</si>
  <si>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</si>
  <si>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</si>
  <si>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</si>
  <si>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</si>
  <si>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</si>
  <si>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</si>
  <si>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</si>
  <si>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</si>
  <si>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</si>
  <si>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</si>
  <si>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</si>
  <si>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</si>
  <si>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</si>
  <si>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</si>
  <si>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</si>
  <si>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</si>
  <si>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</si>
  <si>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</si>
  <si>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</si>
  <si>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</si>
  <si>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</si>
  <si>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</si>
  <si>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</si>
  <si>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</si>
  <si>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</si>
  <si>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</si>
  <si>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</si>
  <si>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</si>
  <si>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</si>
  <si>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</si>
  <si>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</si>
  <si>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</si>
  <si>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</si>
  <si>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</si>
  <si>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</si>
  <si>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</si>
  <si>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</si>
  <si>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</si>
  <si>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</si>
  <si>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</si>
  <si>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</si>
  <si>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</si>
  <si>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</si>
  <si>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</si>
  <si>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</si>
  <si>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</si>
  <si>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</si>
  <si>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</si>
  <si>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</si>
  <si>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</si>
  <si>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</si>
  <si>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</si>
  <si>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</si>
  <si>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</si>
  <si>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</si>
  <si>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</si>
  <si>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</si>
  <si>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</si>
  <si>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</si>
  <si>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</si>
  <si>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</si>
  <si>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</si>
  <si>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</si>
  <si>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</si>
  <si>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</si>
  <si>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</si>
  <si>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</si>
  <si>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</si>
  <si>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</si>
  <si>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</si>
  <si>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</si>
  <si>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</si>
  <si>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</si>
  <si>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</si>
  <si>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</si>
  <si>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</si>
  <si>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</si>
  <si>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</si>
  <si>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</si>
  <si>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</si>
  <si>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</si>
  <si>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</si>
  <si>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</si>
  <si>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</si>
  <si>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</si>
  <si>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</si>
  <si>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</si>
  <si>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</si>
  <si>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</si>
  <si>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</si>
  <si>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</si>
  <si>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</si>
  <si>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</si>
  <si>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</si>
  <si>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</si>
  <si>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</si>
  <si>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</si>
  <si>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</si>
  <si>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</si>
  <si>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</si>
  <si>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</si>
  <si>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</si>
  <si>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</si>
  <si>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</si>
  <si>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</si>
  <si>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</si>
  <si>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</si>
  <si>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</si>
  <si>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</si>
  <si>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</si>
  <si>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</si>
  <si>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</si>
  <si>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</si>
  <si>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</si>
  <si>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</si>
  <si>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</si>
  <si>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</si>
  <si>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</si>
  <si>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</si>
  <si>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</si>
  <si>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</si>
  <si>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</si>
  <si>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</si>
  <si>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</si>
  <si>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</si>
  <si>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</si>
  <si>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</si>
  <si>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</si>
  <si>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</si>
  <si>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</si>
  <si>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</si>
  <si>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</si>
  <si>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</si>
  <si>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</si>
  <si>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</si>
  <si>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</si>
  <si>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</si>
  <si>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</si>
  <si>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</si>
  <si>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</si>
  <si>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</si>
  <si>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</si>
  <si>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</si>
  <si>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</si>
  <si>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</si>
  <si>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</si>
  <si>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</si>
  <si>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</si>
  <si>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</si>
  <si>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</si>
  <si>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</si>
  <si>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</si>
  <si>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</si>
  <si>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</si>
  <si>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</si>
  <si>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</si>
  <si>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</si>
  <si>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</si>
  <si>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</si>
  <si>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</si>
  <si>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</si>
  <si>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</si>
  <si>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</si>
  <si>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</si>
  <si>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</si>
  <si>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</si>
  <si>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</si>
  <si>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</si>
  <si>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</si>
  <si>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</si>
  <si>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</si>
  <si>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</si>
  <si>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</si>
  <si>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</si>
  <si>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</si>
  <si>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</si>
  <si>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</si>
  <si>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</si>
  <si>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</si>
  <si>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</si>
  <si>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</si>
  <si>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</si>
  <si>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</si>
  <si>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</si>
  <si>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</si>
  <si>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</si>
  <si>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</si>
  <si>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</si>
  <si>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</si>
  <si>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</si>
  <si>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</si>
  <si>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</si>
  <si>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</si>
  <si>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</si>
  <si>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</si>
  <si>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</si>
  <si>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</si>
  <si>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</si>
  <si>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</si>
  <si>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</si>
  <si>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</si>
  <si>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</si>
  <si>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</si>
  <si>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</si>
  <si>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</si>
  <si>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</si>
  <si>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</si>
  <si>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</si>
  <si>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</si>
  <si>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</si>
  <si>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</si>
  <si>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</si>
  <si>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</si>
  <si>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</si>
  <si>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</si>
  <si>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</si>
  <si>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</si>
  <si>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</si>
  <si>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</si>
  <si>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</si>
  <si>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</si>
  <si>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</si>
  <si>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</si>
  <si>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</si>
  <si>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</si>
  <si>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</si>
  <si>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</si>
  <si>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</si>
  <si>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</si>
  <si>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</si>
  <si>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</si>
  <si>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</si>
  <si>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</si>
  <si>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</si>
  <si>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</si>
  <si>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</si>
  <si>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</si>
  <si>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</si>
  <si>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</si>
  <si>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</si>
  <si>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</si>
  <si>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</si>
  <si>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</si>
  <si>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</si>
  <si>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</si>
  <si>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</si>
  <si>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</si>
  <si>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</si>
  <si>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</si>
  <si>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</si>
  <si>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</si>
  <si>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</si>
  <si>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</si>
  <si>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</si>
  <si>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</si>
  <si>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</si>
  <si>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</si>
  <si>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</si>
  <si>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</si>
  <si>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</si>
  <si>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</si>
  <si>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</si>
  <si>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</si>
  <si>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</si>
  <si>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</si>
  <si>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</si>
  <si>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</si>
  <si>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</si>
  <si>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</si>
  <si>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</si>
  <si>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</si>
  <si>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</si>
  <si>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</si>
  <si>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</si>
  <si>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</si>
  <si>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</si>
  <si>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</si>
  <si>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</si>
  <si>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</si>
  <si>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</si>
  <si>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</si>
  <si>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</si>
  <si>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</si>
  <si>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</si>
  <si>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</si>
  <si>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</si>
  <si>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</si>
  <si>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</si>
  <si>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</si>
  <si>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</si>
  <si>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</si>
  <si>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</si>
  <si>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</si>
  <si>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</si>
  <si>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</si>
  <si>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</si>
  <si>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</si>
  <si>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</si>
  <si>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</si>
  <si>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</si>
  <si>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</si>
  <si>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</si>
  <si>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</si>
  <si>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</si>
  <si>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</si>
  <si>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</si>
  <si>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</si>
  <si>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</si>
  <si>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</si>
  <si>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</si>
  <si>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</si>
  <si>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</si>
  <si>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</si>
  <si>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</si>
  <si>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</si>
  <si>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</si>
  <si>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</si>
  <si>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</si>
  <si>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</si>
  <si>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</si>
  <si>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</si>
  <si>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</si>
  <si>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</si>
  <si>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</si>
  <si>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</si>
  <si>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</si>
  <si>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</si>
  <si>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</si>
  <si>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</si>
  <si>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</si>
  <si>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</si>
  <si>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</si>
  <si>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</si>
  <si>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</si>
  <si>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</si>
  <si>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</si>
  <si>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</si>
  <si>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</si>
  <si>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</si>
  <si>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</si>
  <si>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</si>
  <si>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</si>
  <si>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</si>
  <si>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</si>
  <si>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</si>
  <si>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</si>
  <si>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</si>
  <si>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</si>
  <si>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</si>
  <si>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</si>
  <si>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</si>
  <si>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</si>
  <si>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</si>
  <si>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</si>
  <si>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</si>
  <si>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</si>
  <si>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</si>
  <si>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</si>
  <si>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</si>
  <si>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</si>
  <si>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</si>
  <si>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</si>
  <si>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</si>
  <si>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</si>
  <si>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</si>
  <si>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</si>
  <si>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</si>
  <si>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</si>
  <si>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</si>
  <si>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</si>
  <si>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</si>
  <si>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</si>
  <si>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</si>
  <si>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</si>
  <si>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</si>
  <si>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</si>
  <si>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</si>
  <si>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</si>
  <si>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</si>
  <si>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</si>
  <si>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</si>
  <si>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</si>
  <si>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</si>
  <si>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</si>
  <si>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</si>
  <si>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</si>
  <si>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</si>
  <si>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</si>
  <si>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</si>
  <si>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</si>
  <si>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</si>
  <si>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</si>
  <si>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</si>
  <si>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</si>
  <si>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</si>
  <si>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</si>
  <si>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</si>
  <si>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</si>
  <si>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</si>
  <si>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</si>
  <si>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</si>
  <si>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</si>
  <si>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</si>
  <si>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</si>
  <si>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</si>
  <si>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</si>
  <si>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</si>
  <si>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</si>
  <si>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</si>
  <si>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</si>
  <si>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</si>
  <si>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</si>
  <si>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</si>
  <si>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</si>
  <si>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</si>
  <si>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</si>
  <si>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</si>
  <si>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</si>
  <si>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</si>
  <si>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</si>
  <si>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</si>
  <si>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</si>
  <si>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</si>
  <si>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</si>
  <si>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</si>
  <si>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</si>
  <si>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</si>
  <si>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</si>
  <si>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</si>
  <si>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</si>
  <si>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</si>
  <si>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</si>
  <si>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</si>
  <si>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</si>
  <si>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</si>
  <si>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</si>
  <si>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</si>
  <si>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</si>
  <si>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</si>
  <si>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</si>
  <si>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</si>
  <si>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</si>
  <si>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</si>
  <si>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</si>
  <si>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</si>
  <si>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</si>
  <si>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</si>
  <si>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</si>
  <si>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</si>
  <si>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</si>
  <si>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</si>
  <si>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</si>
  <si>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</si>
  <si>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</si>
  <si>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</si>
  <si>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</si>
  <si>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</si>
  <si>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</si>
  <si>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</si>
  <si>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</si>
  <si>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</si>
  <si>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</si>
  <si>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</si>
  <si>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</si>
  <si>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</si>
  <si>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</si>
  <si>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</si>
  <si>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</si>
  <si>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</si>
  <si>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</si>
  <si>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</si>
  <si>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</si>
  <si>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</si>
  <si>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</si>
  <si>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</si>
  <si>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</si>
  <si>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</si>
  <si>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</si>
  <si>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</si>
  <si>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</si>
  <si>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</si>
  <si>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</si>
  <si>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</si>
  <si>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</si>
  <si>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</si>
  <si>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</si>
  <si>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</si>
  <si>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</si>
  <si>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</si>
  <si>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</si>
  <si>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</si>
  <si>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</si>
  <si>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</si>
  <si>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</si>
  <si>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</si>
  <si>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</si>
  <si>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</si>
  <si>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</si>
  <si>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</si>
  <si>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</si>
  <si>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</si>
  <si>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</si>
  <si>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</si>
  <si>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</si>
  <si>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</si>
  <si>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</si>
  <si>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</si>
  <si>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</si>
  <si>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</si>
  <si>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</si>
  <si>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</si>
  <si>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</si>
  <si>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</si>
  <si>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</si>
  <si>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</si>
  <si>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</si>
  <si>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</si>
  <si>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</si>
  <si>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</si>
  <si>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</si>
  <si>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</si>
  <si>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</si>
  <si>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</si>
  <si>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</si>
  <si>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</si>
  <si>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</si>
  <si>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</si>
  <si>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</si>
  <si>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</si>
  <si>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</si>
  <si>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</si>
  <si>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</si>
  <si>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</si>
  <si>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</si>
  <si>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</si>
  <si>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</si>
  <si>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</si>
  <si>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</si>
  <si>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</si>
  <si>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</si>
  <si>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</si>
  <si>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</si>
  <si>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</si>
  <si>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</si>
  <si>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</si>
  <si>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</si>
  <si>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</si>
  <si>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</si>
  <si>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</si>
  <si>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</si>
  <si>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</si>
  <si>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</si>
  <si>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</si>
  <si>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</si>
  <si>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</si>
  <si>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</si>
  <si>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</si>
  <si>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</si>
  <si>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</si>
  <si>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</si>
  <si>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</si>
  <si>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</si>
  <si>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</si>
  <si>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</si>
  <si>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</si>
  <si>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</si>
  <si>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</si>
  <si>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</si>
  <si>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</si>
  <si>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</si>
  <si>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</si>
  <si>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</si>
  <si>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</si>
  <si>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</si>
  <si>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</si>
  <si>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</si>
  <si>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</si>
  <si>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</si>
  <si>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</si>
  <si>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</si>
  <si>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</si>
  <si>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</si>
  <si>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</si>
  <si>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</si>
  <si>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</si>
  <si>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</si>
  <si>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</si>
  <si>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</si>
  <si>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</si>
  <si>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</si>
  <si>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</si>
  <si>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</si>
  <si>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</si>
  <si>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</si>
  <si>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</si>
  <si>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</si>
  <si>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</si>
  <si>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</si>
  <si>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</si>
  <si>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</si>
  <si>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</si>
  <si>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</si>
  <si>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</si>
  <si>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</si>
  <si>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</si>
  <si>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</si>
  <si>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</si>
  <si>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</si>
  <si>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</si>
  <si>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</si>
  <si>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</si>
  <si>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</si>
  <si>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</si>
  <si>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</si>
  <si>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</si>
  <si>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</si>
  <si>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</si>
  <si>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</si>
  <si>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</si>
  <si>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</si>
  <si>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</si>
  <si>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</si>
  <si>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</si>
  <si>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</si>
  <si>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</si>
  <si>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</si>
  <si>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</si>
  <si>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</si>
  <si>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</si>
  <si>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</si>
  <si>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</si>
  <si>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</si>
  <si>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</si>
  <si>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</si>
  <si>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</si>
  <si>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</si>
  <si>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</si>
  <si>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</si>
  <si>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</si>
  <si>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</si>
  <si>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</si>
  <si>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</si>
  <si>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</si>
  <si>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</si>
  <si>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</si>
  <si>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</si>
  <si>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</si>
  <si>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</si>
  <si>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</si>
  <si>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</si>
  <si>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</si>
  <si>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</si>
  <si>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</si>
  <si>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</si>
  <si>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</si>
  <si>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</si>
  <si>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</si>
  <si>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</si>
  <si>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</si>
  <si>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</si>
  <si>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</si>
  <si>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</si>
  <si>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</si>
  <si>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</si>
  <si>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</si>
  <si>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</si>
  <si>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</si>
  <si>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</si>
  <si>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</si>
  <si>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</si>
  <si>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</si>
  <si>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</si>
  <si>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</si>
  <si>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</si>
  <si>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</si>
  <si>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</si>
  <si>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</si>
  <si>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</si>
  <si>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</si>
  <si>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</si>
  <si>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</si>
  <si>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</si>
  <si>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</si>
  <si>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</si>
  <si>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</si>
  <si>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</si>
  <si>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</si>
  <si>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</si>
  <si>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</si>
  <si>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</si>
  <si>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</si>
  <si>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</si>
  <si>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</si>
  <si>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</si>
  <si>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</si>
  <si>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</si>
  <si>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</si>
  <si>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</si>
  <si>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</si>
  <si>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</si>
  <si>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</si>
  <si>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</si>
  <si>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</si>
  <si>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</si>
  <si>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</si>
  <si>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</si>
  <si>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</si>
  <si>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</si>
  <si>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</si>
  <si>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</si>
  <si>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</si>
  <si>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</si>
  <si>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</si>
  <si>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</si>
  <si>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</si>
  <si>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</si>
  <si>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</si>
  <si>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</si>
  <si>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</si>
  <si>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</si>
  <si>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</si>
  <si>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</si>
  <si>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</si>
  <si>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</si>
  <si>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</si>
  <si>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</si>
  <si>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</si>
  <si>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</si>
  <si>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</si>
  <si>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</si>
  <si>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</si>
  <si>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</si>
  <si>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</si>
  <si>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</si>
  <si>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</si>
  <si>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</si>
  <si>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</si>
  <si>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</si>
  <si>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</si>
  <si>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</si>
  <si>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</si>
  <si>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</si>
  <si>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</si>
  <si>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</si>
  <si>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</si>
  <si>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</si>
  <si>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</si>
  <si>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</si>
  <si>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</si>
  <si>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</si>
  <si>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</si>
  <si>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</si>
  <si>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</si>
  <si>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</si>
  <si>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</si>
  <si>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</si>
  <si>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</si>
  <si>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</si>
  <si>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</si>
  <si>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</si>
  <si>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</si>
  <si>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</si>
  <si>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</si>
  <si>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</si>
  <si>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</si>
  <si>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</si>
  <si>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</si>
  <si>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</si>
  <si>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</si>
  <si>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</si>
  <si>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</si>
  <si>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</si>
  <si>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</si>
  <si>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</si>
  <si>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</si>
  <si>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</si>
  <si>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</si>
  <si>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</si>
  <si>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</si>
  <si>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</si>
  <si>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</si>
  <si>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</si>
  <si>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</si>
  <si>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</si>
  <si>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</si>
  <si>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</si>
  <si>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</si>
  <si>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</si>
  <si>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</si>
  <si>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</si>
  <si>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</si>
  <si>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</si>
  <si>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</si>
  <si>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</si>
  <si>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</si>
  <si>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</si>
  <si>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</si>
  <si>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</si>
  <si>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</si>
  <si>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</si>
  <si>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</si>
  <si>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</si>
  <si>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</si>
  <si>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</si>
  <si>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</si>
  <si>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</si>
  <si>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</si>
  <si>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</si>
  <si>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</si>
  <si>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</si>
  <si>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</si>
  <si>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</si>
  <si>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</si>
  <si>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</si>
  <si>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</si>
  <si>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</si>
  <si>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</si>
  <si>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</si>
  <si>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</si>
  <si>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</si>
  <si>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</si>
  <si>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</si>
  <si>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</si>
  <si>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</si>
  <si>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</si>
  <si>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</si>
  <si>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</si>
  <si>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</si>
  <si>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</si>
  <si>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</si>
  <si>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</si>
  <si>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</si>
  <si>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</si>
  <si>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</si>
  <si>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</si>
  <si>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</si>
  <si>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</si>
  <si>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</si>
  <si>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</si>
  <si>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</si>
  <si>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</si>
  <si>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</si>
  <si>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</si>
  <si>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</si>
  <si>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</si>
  <si>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</si>
  <si>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</si>
  <si>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</si>
  <si>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</si>
  <si>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</si>
  <si>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</si>
  <si>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</si>
  <si>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</si>
  <si>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</si>
  <si>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</si>
  <si>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</si>
  <si>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</si>
  <si>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</si>
  <si>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</si>
  <si>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</si>
  <si>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</si>
  <si>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</si>
  <si>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</si>
  <si>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</si>
  <si>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</si>
  <si>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</si>
  <si>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</si>
  <si>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</si>
  <si>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</si>
  <si>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</si>
  <si>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</si>
  <si>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</si>
  <si>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</si>
  <si>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</si>
  <si>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</si>
  <si>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</si>
  <si>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</si>
  <si>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</si>
  <si>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</si>
  <si>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</si>
  <si>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</si>
  <si>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</si>
  <si>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</si>
  <si>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</si>
  <si>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</si>
  <si>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</si>
  <si>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</si>
  <si>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</si>
  <si>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</si>
  <si>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</si>
  <si>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</si>
  <si>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</si>
  <si>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</si>
  <si>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</si>
  <si>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</si>
  <si>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</si>
  <si>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</si>
  <si>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</si>
  <si>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</si>
  <si>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</si>
  <si>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</si>
  <si>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</si>
  <si>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</si>
  <si>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</si>
  <si>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</si>
  <si>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</si>
  <si>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</si>
  <si>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</si>
  <si>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</si>
  <si>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</si>
  <si>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</si>
  <si>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</si>
  <si>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</si>
  <si>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</si>
  <si>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</si>
  <si>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</si>
  <si>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</si>
  <si>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</si>
  <si>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</si>
  <si>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</si>
  <si>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</si>
  <si>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</si>
  <si>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</si>
  <si>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</si>
  <si>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</si>
  <si>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</si>
  <si>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</si>
  <si>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</si>
  <si>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</si>
  <si>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</si>
  <si>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</si>
  <si>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</si>
  <si>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</si>
  <si>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</si>
  <si>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</si>
  <si>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</si>
  <si>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</si>
  <si>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</si>
  <si>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</si>
  <si>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</si>
  <si>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</si>
  <si>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</si>
  <si>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</si>
  <si>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</si>
  <si>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</si>
  <si>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</si>
  <si>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</si>
  <si>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</si>
  <si>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</si>
  <si>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</si>
  <si>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</si>
  <si>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</si>
  <si>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</si>
  <si>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</si>
  <si>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</si>
  <si>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</si>
  <si>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</si>
  <si>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</si>
  <si>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</si>
  <si>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</si>
  <si>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</si>
  <si>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</si>
  <si>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</si>
  <si>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</si>
  <si>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</si>
  <si>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</si>
  <si>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</si>
  <si>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</si>
  <si>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</si>
  <si>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</si>
  <si>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</si>
  <si>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</si>
  <si>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</si>
  <si>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</si>
  <si>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</si>
  <si>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</si>
  <si>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</si>
  <si>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</si>
  <si>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</si>
  <si>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</si>
  <si>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</si>
  <si>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</si>
  <si>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</si>
  <si>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</si>
  <si>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</si>
  <si>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</si>
  <si>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</si>
  <si>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</si>
  <si>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</si>
  <si>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</si>
  <si>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</si>
  <si>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</si>
  <si>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</si>
  <si>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</si>
  <si>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</si>
  <si>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</si>
  <si>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</si>
  <si>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</si>
  <si>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</si>
  <si>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</si>
  <si>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</si>
  <si>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</si>
  <si>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</si>
  <si>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</si>
  <si>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</si>
  <si>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</si>
  <si>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</si>
  <si>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</si>
  <si>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</si>
  <si>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</si>
  <si>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</si>
  <si>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</si>
  <si>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</si>
  <si>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</si>
  <si>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</si>
  <si>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</si>
  <si>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</si>
  <si>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</si>
  <si>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</si>
  <si>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</si>
  <si>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</si>
  <si>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</si>
  <si>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</si>
  <si>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</si>
  <si>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</si>
  <si>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</si>
  <si>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</si>
  <si>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</si>
  <si>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</si>
  <si>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</si>
  <si>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</si>
  <si>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</si>
  <si>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</si>
  <si>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</si>
  <si>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</si>
  <si>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</si>
  <si>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</si>
  <si>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</si>
  <si>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</si>
  <si>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</si>
  <si>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</si>
  <si>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</si>
  <si>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</si>
  <si>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</si>
  <si>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</si>
  <si>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</si>
  <si>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</si>
  <si>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</si>
  <si>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</si>
  <si>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</si>
  <si>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</si>
  <si>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</si>
  <si>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</si>
  <si>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</si>
  <si>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</si>
  <si>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</si>
  <si>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</si>
  <si>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</si>
  <si>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</si>
  <si>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</si>
  <si>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</si>
  <si>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</si>
  <si>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</si>
  <si>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</si>
  <si>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</si>
  <si>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</si>
  <si>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</si>
  <si>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</si>
  <si>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</si>
  <si>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</si>
  <si>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</si>
  <si>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</si>
  <si>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</si>
  <si>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</si>
  <si>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</si>
  <si>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</si>
  <si>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</si>
  <si>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</si>
  <si>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</si>
  <si>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</si>
  <si>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</si>
  <si>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</si>
  <si>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</si>
  <si>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</si>
  <si>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</si>
  <si>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</si>
  <si>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</si>
  <si>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</si>
  <si>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</si>
  <si>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</si>
  <si>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</si>
  <si>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</si>
  <si>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</si>
  <si>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</si>
  <si>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</si>
  <si>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</si>
  <si>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</si>
  <si>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</si>
  <si>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</si>
  <si>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</si>
  <si>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</si>
  <si>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</si>
  <si>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</si>
  <si>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</si>
  <si>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</si>
  <si>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</si>
  <si>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</si>
  <si>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</si>
  <si>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</si>
  <si>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</si>
  <si>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</si>
  <si>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</si>
  <si>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</si>
  <si>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</si>
  <si>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</si>
  <si>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</si>
  <si>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</si>
  <si>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</si>
  <si>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</si>
  <si>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</si>
  <si>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</si>
  <si>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</si>
  <si>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</si>
  <si>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</si>
  <si>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</si>
  <si>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</si>
  <si>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</si>
  <si>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</si>
  <si>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</si>
  <si>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</si>
  <si>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</si>
  <si>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</si>
  <si>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</si>
  <si>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</si>
  <si>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</si>
  <si>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</si>
  <si>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</si>
  <si>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</si>
  <si>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</si>
  <si>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</si>
  <si>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</si>
  <si>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</si>
  <si>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</si>
  <si>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</si>
  <si>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</si>
  <si>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</si>
  <si>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</si>
  <si>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</si>
  <si>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</si>
  <si>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</si>
  <si>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</si>
  <si>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</si>
  <si>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</si>
  <si>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</si>
  <si>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</si>
  <si>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</si>
  <si>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</si>
  <si>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</si>
  <si>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</si>
  <si>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</si>
  <si>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</si>
  <si>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</si>
  <si>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</si>
  <si>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</si>
  <si>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</si>
  <si>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</si>
  <si>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</si>
  <si>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</si>
  <si>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</si>
  <si>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</si>
  <si>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</si>
  <si>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</si>
  <si>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</si>
  <si>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</si>
  <si>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</si>
  <si>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</si>
  <si>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</si>
  <si>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</si>
  <si>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</si>
  <si>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</si>
  <si>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</si>
  <si>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</si>
  <si>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</si>
  <si>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</si>
  <si>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</si>
  <si>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</si>
  <si>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</si>
  <si>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</si>
  <si>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</si>
  <si>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</si>
  <si>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</si>
  <si>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</si>
  <si>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</si>
  <si>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</si>
  <si>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</si>
  <si>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</si>
  <si>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</si>
  <si>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</si>
  <si>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</si>
  <si>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</si>
  <si>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</si>
  <si>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</si>
  <si>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</si>
  <si>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</si>
  <si>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</si>
  <si>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</si>
  <si>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</si>
  <si>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</si>
  <si>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</si>
  <si>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</si>
  <si>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</si>
  <si>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</si>
  <si>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</si>
  <si>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</si>
  <si>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</si>
  <si>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</si>
  <si>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</si>
  <si>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</si>
  <si>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</si>
  <si>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</si>
  <si>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</si>
  <si>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</si>
  <si>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</si>
  <si>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</si>
  <si>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</si>
  <si>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</si>
  <si>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</si>
  <si>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</si>
  <si>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</si>
  <si>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</si>
  <si>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</si>
  <si>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</si>
  <si>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</si>
  <si>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</si>
  <si>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</si>
  <si>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</si>
  <si>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</si>
  <si>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</si>
  <si>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</si>
  <si>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</si>
  <si>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</si>
  <si>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</si>
  <si>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</si>
  <si>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</si>
  <si>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</si>
  <si>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</si>
  <si>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</si>
  <si>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</si>
  <si>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</si>
  <si>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</si>
  <si>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</si>
  <si>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</si>
  <si>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</si>
  <si>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</si>
  <si>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</si>
  <si>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</si>
  <si>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</si>
  <si>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</si>
  <si>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</si>
  <si>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</si>
  <si>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</si>
  <si>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</si>
  <si>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</si>
  <si>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</si>
  <si>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</si>
  <si>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</si>
  <si>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</si>
  <si>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</si>
  <si>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</si>
  <si>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</si>
  <si>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</si>
  <si>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</si>
  <si>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</si>
  <si>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</si>
  <si>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</si>
  <si>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</si>
  <si>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</si>
  <si>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</si>
  <si>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</si>
  <si>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</si>
  <si>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</si>
  <si>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</si>
  <si>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</si>
  <si>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</si>
  <si>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</si>
  <si>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</si>
  <si>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</si>
  <si>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</si>
  <si>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</si>
  <si>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</si>
  <si>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</si>
  <si>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</si>
  <si>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</si>
  <si>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</si>
  <si>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</si>
  <si>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</si>
  <si>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</si>
  <si>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</si>
  <si>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</si>
  <si>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</si>
  <si>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</si>
  <si>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</si>
  <si>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</si>
  <si>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</si>
  <si>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</si>
  <si>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</si>
  <si>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</si>
  <si>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</si>
  <si>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</si>
  <si>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</si>
  <si>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</si>
  <si>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</si>
  <si>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</si>
  <si>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</si>
  <si>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</si>
  <si>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</si>
  <si>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</si>
  <si>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</si>
  <si>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</si>
  <si>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</si>
  <si>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</si>
  <si>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</si>
  <si>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</si>
  <si>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</si>
  <si>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</si>
  <si>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</si>
  <si>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</si>
  <si>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</si>
  <si>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</si>
  <si>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</si>
  <si>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</si>
  <si>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</si>
  <si>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</si>
  <si>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</si>
  <si>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</si>
  <si>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</si>
  <si>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</si>
  <si>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</si>
  <si>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</si>
  <si>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</si>
  <si>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</si>
  <si>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</si>
  <si>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</si>
  <si>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</si>
  <si>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</si>
  <si>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</si>
  <si>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</si>
  <si>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</si>
  <si>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</si>
  <si>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</si>
  <si>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</si>
  <si>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</si>
  <si>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</si>
  <si>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</si>
  <si>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</si>
  <si>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</si>
  <si>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</si>
  <si>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</si>
  <si>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</si>
  <si>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</si>
  <si>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</si>
  <si>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</si>
  <si>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</si>
  <si>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</si>
  <si>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</si>
  <si>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</si>
  <si>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</si>
  <si>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</si>
  <si>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</si>
  <si>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</si>
  <si>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</si>
  <si>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</si>
  <si>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</si>
  <si>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</si>
  <si>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</si>
  <si>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</si>
  <si>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</si>
  <si>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</si>
  <si>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</si>
  <si>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</si>
  <si>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</si>
  <si>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</si>
  <si>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</si>
  <si>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</si>
  <si>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</si>
  <si>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</si>
  <si>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</si>
  <si>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</si>
  <si>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</si>
  <si>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</si>
  <si>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</si>
  <si>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</si>
  <si>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</si>
  <si>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</si>
  <si>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</si>
  <si>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</si>
  <si>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</si>
  <si>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</si>
  <si>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</si>
  <si>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</si>
  <si>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</si>
  <si>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</si>
  <si>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</si>
  <si>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</si>
  <si>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</si>
  <si>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</si>
  <si>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</si>
  <si>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</si>
  <si>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</si>
  <si>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</si>
  <si>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</si>
  <si>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</si>
  <si>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</si>
  <si>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</si>
  <si>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</si>
  <si>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</si>
  <si>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</si>
  <si>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</si>
  <si>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</si>
  <si>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</si>
  <si>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</si>
  <si>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</si>
  <si>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</si>
  <si>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</si>
  <si>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</si>
  <si>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</si>
  <si>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</si>
  <si>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</si>
  <si>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</si>
  <si>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</si>
  <si>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</si>
  <si>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</si>
  <si>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</si>
  <si>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</si>
  <si>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</si>
  <si>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</si>
  <si>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</si>
  <si>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</si>
  <si>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</si>
  <si>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</si>
  <si>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</si>
  <si>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</si>
  <si>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</si>
  <si>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</si>
  <si>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</si>
  <si>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</si>
  <si>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</si>
  <si>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</si>
  <si>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</si>
  <si>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</si>
  <si>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</si>
  <si>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</si>
  <si>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</si>
  <si>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</si>
  <si>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</si>
  <si>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</si>
  <si>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</si>
  <si>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</si>
  <si>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</si>
  <si>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</si>
  <si>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</si>
  <si>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</si>
  <si>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</si>
  <si>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</si>
  <si>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</si>
  <si>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</si>
  <si>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</si>
  <si>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</si>
  <si>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</si>
  <si>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</si>
  <si>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</si>
  <si>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</si>
  <si>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</si>
  <si>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</si>
  <si>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</si>
  <si>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</si>
  <si>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</si>
  <si>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</si>
  <si>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</si>
  <si>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</si>
  <si>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</si>
  <si>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</si>
  <si>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</si>
  <si>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</si>
  <si>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</si>
  <si>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</si>
  <si>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</si>
  <si>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</si>
  <si>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</si>
  <si>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</si>
  <si>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</si>
  <si>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</si>
  <si>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</si>
  <si>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</si>
  <si>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</si>
  <si>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</si>
  <si>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</si>
  <si>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</si>
  <si>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</si>
  <si>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</si>
  <si>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</si>
  <si>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</si>
  <si>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</si>
  <si>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</si>
  <si>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</si>
  <si>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</si>
  <si>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</si>
  <si>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</si>
  <si>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</si>
  <si>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</si>
  <si>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</si>
  <si>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</si>
  <si>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</si>
  <si>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</si>
  <si>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</si>
  <si>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</si>
  <si>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</si>
  <si>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</si>
  <si>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</si>
  <si>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</si>
  <si>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</si>
  <si>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</si>
  <si>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</si>
  <si>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</si>
  <si>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</si>
  <si>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</si>
  <si>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</si>
  <si>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</si>
  <si>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</si>
  <si>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</si>
  <si>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</si>
  <si>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</si>
  <si>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</si>
  <si>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</si>
  <si>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</si>
  <si>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</si>
  <si>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</si>
  <si>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</si>
  <si>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</si>
  <si>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</si>
  <si>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</si>
  <si>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</si>
  <si>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</si>
  <si>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</si>
  <si>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</si>
  <si>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</si>
  <si>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</si>
  <si>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</si>
  <si>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</si>
  <si>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</si>
  <si>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</si>
  <si>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</si>
  <si>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</si>
  <si>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</si>
  <si>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</si>
  <si>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</si>
  <si>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</si>
  <si>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</si>
  <si>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</si>
  <si>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</si>
  <si>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</si>
  <si>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</si>
  <si>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</si>
  <si>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</si>
  <si>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</si>
  <si>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</si>
  <si>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</si>
  <si>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</si>
  <si>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</si>
  <si>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</si>
  <si>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</si>
  <si>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</si>
  <si>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</si>
  <si>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</si>
  <si>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</si>
  <si>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</si>
  <si>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</si>
  <si>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</si>
  <si>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</si>
  <si>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</si>
  <si>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</si>
  <si>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</si>
  <si>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</si>
  <si>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</si>
  <si>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</si>
  <si>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</si>
  <si>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</si>
  <si>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</si>
  <si>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</si>
  <si>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</si>
  <si>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</si>
  <si>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</si>
  <si>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</si>
  <si>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</si>
  <si>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</si>
  <si>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</si>
  <si>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</si>
  <si>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</si>
  <si>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</si>
  <si>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</si>
  <si>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</si>
  <si>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</si>
  <si>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</si>
  <si>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</si>
  <si>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</si>
  <si>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</si>
  <si>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</si>
  <si>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</si>
  <si>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</si>
  <si>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</si>
  <si>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</si>
  <si>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</si>
  <si>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</si>
  <si>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</si>
  <si>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</si>
  <si>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</si>
  <si>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</si>
  <si>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</si>
  <si>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</si>
  <si>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</si>
  <si>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</si>
  <si>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</si>
  <si>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</si>
  <si>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</si>
  <si>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</si>
  <si>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</si>
  <si>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</si>
  <si>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</si>
  <si>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</si>
  <si>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</si>
  <si>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</si>
  <si>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</si>
  <si>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</si>
  <si>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</si>
  <si>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</si>
  <si>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</si>
  <si>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</si>
  <si>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</si>
  <si>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</si>
  <si>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</si>
  <si>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</si>
  <si>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</si>
  <si>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</si>
  <si>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</si>
  <si>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</si>
  <si>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</si>
  <si>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</si>
  <si>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</si>
  <si>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</si>
  <si>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</si>
  <si>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</si>
  <si>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</si>
  <si>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</si>
  <si>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</si>
  <si>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</si>
  <si>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</si>
  <si>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</si>
  <si>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</si>
  <si>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</si>
  <si>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</si>
  <si>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</si>
  <si>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</si>
  <si>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</si>
  <si>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</si>
  <si>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</si>
  <si>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</si>
  <si>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</si>
  <si>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</si>
  <si>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</si>
  <si>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</si>
  <si>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</si>
  <si>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</si>
  <si>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</si>
  <si>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</si>
  <si>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</si>
  <si>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</si>
  <si>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</si>
  <si>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</si>
  <si>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</si>
  <si>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</si>
  <si>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</si>
  <si>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</si>
  <si>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</si>
  <si>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</si>
  <si>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</si>
  <si>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</si>
  <si>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</si>
  <si>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</si>
  <si>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</si>
  <si>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</si>
  <si>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</si>
  <si>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</si>
  <si>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</si>
  <si>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</si>
  <si>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</si>
  <si>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</si>
  <si>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</si>
  <si>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</si>
  <si>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</si>
  <si>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</si>
  <si>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</si>
  <si>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</si>
  <si>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</si>
  <si>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</si>
  <si>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</si>
  <si>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</si>
  <si>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</si>
  <si>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</si>
  <si>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</si>
  <si>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</si>
  <si>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</si>
  <si>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</si>
  <si>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</si>
  <si>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</si>
  <si>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</si>
  <si>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</si>
  <si>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</si>
  <si>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</si>
  <si>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</si>
  <si>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</si>
  <si>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</si>
  <si>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</si>
  <si>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</si>
  <si>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</si>
  <si>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</si>
  <si>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</si>
  <si>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</si>
  <si>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</si>
  <si>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</si>
  <si>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</si>
  <si>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</si>
  <si>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</si>
  <si>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</si>
  <si>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</si>
  <si>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</si>
  <si>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</si>
  <si>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</si>
  <si>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</si>
  <si>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</si>
  <si>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</si>
  <si>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</si>
  <si>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</si>
  <si>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</si>
  <si>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</si>
  <si>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</si>
  <si>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</si>
  <si>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</si>
  <si>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</si>
  <si>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</si>
  <si>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</si>
  <si>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</si>
  <si>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</si>
  <si>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</si>
  <si>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</si>
  <si>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</si>
  <si>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</si>
  <si>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</si>
  <si>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</si>
  <si>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</si>
  <si>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</si>
  <si>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</si>
  <si>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</si>
  <si>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</si>
  <si>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</si>
  <si>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</si>
  <si>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</si>
  <si>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</si>
  <si>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</si>
  <si>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</si>
  <si>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</si>
  <si>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</si>
  <si>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</si>
  <si>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</si>
  <si>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</si>
  <si>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</si>
  <si>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</si>
  <si>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</si>
  <si>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</si>
  <si>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</si>
  <si>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</si>
  <si>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</si>
  <si>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</si>
  <si>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</si>
  <si>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</si>
  <si>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</si>
  <si>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</si>
  <si>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</si>
  <si>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</si>
  <si>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</si>
  <si>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</si>
  <si>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</si>
  <si>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</si>
  <si>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</si>
  <si>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</si>
  <si>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</si>
  <si>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</si>
  <si>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</si>
  <si>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</si>
  <si>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</si>
  <si>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</si>
  <si>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</si>
  <si>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</si>
  <si>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</si>
  <si>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</si>
  <si>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</si>
  <si>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</si>
  <si>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</si>
  <si>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</si>
  <si>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</si>
  <si>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</si>
  <si>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</si>
  <si>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</si>
  <si>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</si>
  <si>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</si>
  <si>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</si>
  <si>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</si>
  <si>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</si>
  <si>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</si>
  <si>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</si>
  <si>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</si>
  <si>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</si>
  <si>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</si>
  <si>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</si>
  <si>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</si>
  <si>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</si>
  <si>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</si>
  <si>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</si>
  <si>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</si>
  <si>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</si>
  <si>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</si>
  <si>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</si>
  <si>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</si>
  <si>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</si>
  <si>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</si>
  <si>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</si>
  <si>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</si>
  <si>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</si>
  <si>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</si>
  <si>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</si>
  <si>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</si>
  <si>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</si>
  <si>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</si>
  <si>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</si>
  <si>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</si>
  <si>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</si>
  <si>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</si>
  <si>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</si>
  <si>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</si>
  <si>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</si>
  <si>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</si>
  <si>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</si>
  <si>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</si>
  <si>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</si>
  <si>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</si>
  <si>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</si>
  <si>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</si>
  <si>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</si>
  <si>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</si>
  <si>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</si>
  <si>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</si>
  <si>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</si>
  <si>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</si>
  <si>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</si>
  <si>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</si>
  <si>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</si>
  <si>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</si>
  <si>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</si>
  <si>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</si>
  <si>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</si>
  <si>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</si>
  <si>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</si>
  <si>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</si>
  <si>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</si>
  <si>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</si>
  <si>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</si>
  <si>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</si>
  <si>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</si>
  <si>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</si>
  <si>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</si>
  <si>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</si>
  <si>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</si>
  <si>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</si>
  <si>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</si>
  <si>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</si>
  <si>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</si>
  <si>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</si>
  <si>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</si>
  <si>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</si>
  <si>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</si>
  <si>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</si>
  <si>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</si>
  <si>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</si>
  <si>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</si>
  <si>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</si>
  <si>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</si>
  <si>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</si>
  <si>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</si>
  <si>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</si>
  <si>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</si>
  <si>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</si>
  <si>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</si>
  <si>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</si>
  <si>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</si>
  <si>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</si>
  <si>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</si>
  <si>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</si>
  <si>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</si>
  <si>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</si>
  <si>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</si>
  <si>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</si>
  <si>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</si>
  <si>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</si>
  <si>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</si>
  <si>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</si>
  <si>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</si>
  <si>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</si>
  <si>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</si>
  <si>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</si>
  <si>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</si>
  <si>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</si>
  <si>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</si>
  <si>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</si>
  <si>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</si>
  <si>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</si>
  <si>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</si>
  <si>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</si>
  <si>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</si>
  <si>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</si>
  <si>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</si>
  <si>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</si>
  <si>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</si>
  <si>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</si>
  <si>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</si>
  <si>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</si>
  <si>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</si>
  <si>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</si>
  <si>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</si>
  <si>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</si>
  <si>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</si>
  <si>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</si>
  <si>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</si>
  <si>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</si>
  <si>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</si>
  <si>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</si>
  <si>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</si>
  <si>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</si>
  <si>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</si>
  <si>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</si>
  <si>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</si>
  <si>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</si>
  <si>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</si>
  <si>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</si>
  <si>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</si>
  <si>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</si>
  <si>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</si>
  <si>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</si>
  <si>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</si>
  <si>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</si>
  <si>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</si>
  <si>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</si>
  <si>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</si>
  <si>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</si>
  <si>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</si>
  <si>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</si>
  <si>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</si>
  <si>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</si>
  <si>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</si>
  <si>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</si>
  <si>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</si>
  <si>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</si>
  <si>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</si>
  <si>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</si>
  <si>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</si>
  <si>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</si>
  <si>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</si>
  <si>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</si>
  <si>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</si>
  <si>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</si>
  <si>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</si>
  <si>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</si>
  <si>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</si>
  <si>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</si>
  <si>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</si>
  <si>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</si>
  <si>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</si>
  <si>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</si>
  <si>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</si>
  <si>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</si>
  <si>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</si>
  <si>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</si>
  <si>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</si>
  <si>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</si>
  <si>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</si>
  <si>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</si>
  <si>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</si>
  <si>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</si>
  <si>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</si>
  <si>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</si>
  <si>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</si>
  <si>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</si>
  <si>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</si>
  <si>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</si>
  <si>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</si>
  <si>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</si>
  <si>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</si>
  <si>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</si>
  <si>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</si>
  <si>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</si>
  <si>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</si>
  <si>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</si>
  <si>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</si>
  <si>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</si>
  <si>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</si>
  <si>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</si>
  <si>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</si>
  <si>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</si>
  <si>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</si>
  <si>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</si>
  <si>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</si>
  <si>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</si>
  <si>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</si>
  <si>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</si>
  <si>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</si>
  <si>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</si>
  <si>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</si>
  <si>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</si>
  <si>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</si>
  <si>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</si>
  <si>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</si>
  <si>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</si>
  <si>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</si>
  <si>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</si>
  <si>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</si>
  <si>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</si>
  <si>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</si>
  <si>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</si>
  <si>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</si>
  <si>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</si>
  <si>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</si>
  <si>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</si>
  <si>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</si>
  <si>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</si>
  <si>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</si>
  <si>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</si>
  <si>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</si>
  <si>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</si>
  <si>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</si>
  <si>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</si>
  <si>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</si>
  <si>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</si>
  <si>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</si>
  <si>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</si>
  <si>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</si>
  <si>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</si>
  <si>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</si>
  <si>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</si>
  <si>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</si>
  <si>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</si>
  <si>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</si>
  <si>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</si>
  <si>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</si>
  <si>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</si>
  <si>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</si>
  <si>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</si>
  <si>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</si>
  <si>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</si>
  <si>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</si>
  <si>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</si>
  <si>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</si>
  <si>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</si>
  <si>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</si>
  <si>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</si>
  <si>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</si>
  <si>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</si>
  <si>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</si>
  <si>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</si>
  <si>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</si>
  <si>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</si>
  <si>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</si>
  <si>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</si>
  <si>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</si>
  <si>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</si>
  <si>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</si>
  <si>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</si>
  <si>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</si>
  <si>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</si>
  <si>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</si>
  <si>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</si>
  <si>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</si>
  <si>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</si>
  <si>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</si>
  <si>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</si>
  <si>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</si>
  <si>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</si>
  <si>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</si>
  <si>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</si>
  <si>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</si>
  <si>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</si>
  <si>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</si>
  <si>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</si>
  <si>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</si>
  <si>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</si>
  <si>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</si>
  <si>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</si>
  <si>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</si>
  <si>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</si>
  <si>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</si>
  <si>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</si>
  <si>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</si>
  <si>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</si>
  <si>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</si>
  <si>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</si>
  <si>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</si>
  <si>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</si>
  <si>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</si>
  <si>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</si>
  <si>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</si>
  <si>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</si>
  <si>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</si>
  <si>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</si>
  <si>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</si>
  <si>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</si>
  <si>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</si>
  <si>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</si>
  <si>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</si>
  <si>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</si>
  <si>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</si>
  <si>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</si>
  <si>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</si>
  <si>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</si>
  <si>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</si>
  <si>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</si>
  <si>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</si>
  <si>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</si>
  <si>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</si>
  <si>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</si>
  <si>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</si>
  <si>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</si>
  <si>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</si>
  <si>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</si>
  <si>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</si>
  <si>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</si>
  <si>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</si>
  <si>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</si>
  <si>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</si>
  <si>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</si>
  <si>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</si>
  <si>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</si>
  <si>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</si>
  <si>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</si>
  <si>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</si>
  <si>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</si>
  <si>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</si>
  <si>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</si>
  <si>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</si>
  <si>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</si>
  <si>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</si>
  <si>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</si>
  <si>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</si>
  <si>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</si>
  <si>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</si>
  <si>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</si>
  <si>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</si>
  <si>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</si>
  <si>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</si>
  <si>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</si>
  <si>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</si>
  <si>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</si>
  <si>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</si>
  <si>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</si>
  <si>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</si>
  <si>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</si>
  <si>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</si>
  <si>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</si>
  <si>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</si>
  <si>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</si>
  <si>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</si>
  <si>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</si>
  <si>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</si>
  <si>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</si>
  <si>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</si>
  <si>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</si>
  <si>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</si>
  <si>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</si>
  <si>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</si>
  <si>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</si>
  <si>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</si>
  <si>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</si>
  <si>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</si>
  <si>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</si>
  <si>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</si>
  <si>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</si>
  <si>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</si>
  <si>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</si>
  <si>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</si>
  <si>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</si>
  <si>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</si>
  <si>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</si>
  <si>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</si>
  <si>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</si>
  <si>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</si>
  <si>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</si>
  <si>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</si>
  <si>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</si>
  <si>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</si>
  <si>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</si>
  <si>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</si>
  <si>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</si>
  <si>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</si>
  <si>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</si>
  <si>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</si>
  <si>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</si>
  <si>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</si>
  <si>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</si>
  <si>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</si>
  <si>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</si>
  <si>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</si>
  <si>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</si>
  <si>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</si>
  <si>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</si>
  <si>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</si>
  <si>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</si>
  <si>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</si>
  <si>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</si>
  <si>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</si>
  <si>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</si>
  <si>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</si>
  <si>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</si>
  <si>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</si>
  <si>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</si>
  <si>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</si>
  <si>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</si>
  <si>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</si>
  <si>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</si>
  <si>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</si>
  <si>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</si>
  <si>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</si>
  <si>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</si>
  <si>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</si>
  <si>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</si>
  <si>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</si>
  <si>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</si>
  <si>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</si>
  <si>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</si>
  <si>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</si>
  <si>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</si>
  <si>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</si>
  <si>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</si>
  <si>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</si>
  <si>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</si>
  <si>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</si>
  <si>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</si>
  <si>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</si>
  <si>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</si>
  <si>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</si>
  <si>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</si>
  <si>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</si>
  <si>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</si>
  <si>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</si>
  <si>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</si>
  <si>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</si>
  <si>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</si>
  <si>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</si>
  <si>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</si>
  <si>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</si>
  <si>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</si>
  <si>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</si>
  <si>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</si>
  <si>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</si>
  <si>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</si>
  <si>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</si>
  <si>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</si>
  <si>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</si>
  <si>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</si>
  <si>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</si>
  <si>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</si>
  <si>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</si>
  <si>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</si>
  <si>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</si>
  <si>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</si>
  <si>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</si>
  <si>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</si>
  <si>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</si>
  <si>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</si>
  <si>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</si>
  <si>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</si>
  <si>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</si>
  <si>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</si>
  <si>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</si>
  <si>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</si>
  <si>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</si>
  <si>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</si>
  <si>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</si>
  <si>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</si>
  <si>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</si>
  <si>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</si>
  <si>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</si>
  <si>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</si>
  <si>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</si>
  <si>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</si>
  <si>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</si>
  <si>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</si>
  <si>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</si>
  <si>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</si>
  <si>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</si>
  <si>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</si>
  <si>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</si>
  <si>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</si>
  <si>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</si>
  <si>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</si>
  <si>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</si>
  <si>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</si>
  <si>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</si>
  <si>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</si>
  <si>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</si>
  <si>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</si>
  <si>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</si>
  <si>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</si>
  <si>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</si>
  <si>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</si>
  <si>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</si>
  <si>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</si>
  <si>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</si>
  <si>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</si>
  <si>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</si>
  <si>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</si>
  <si>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</si>
  <si>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</si>
  <si>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</si>
  <si>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</si>
  <si>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</si>
  <si>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</si>
  <si>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</si>
  <si>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</si>
  <si>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</si>
  <si>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</si>
  <si>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</si>
  <si>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</si>
  <si>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</si>
  <si>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</si>
  <si>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</si>
  <si>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</si>
  <si>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</si>
  <si>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</si>
  <si>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</si>
  <si>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</si>
  <si>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</si>
  <si>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</si>
  <si>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</si>
  <si>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</si>
  <si>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</si>
  <si>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</si>
  <si>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</si>
  <si>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</si>
  <si>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</si>
  <si>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</si>
  <si>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</si>
  <si>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</si>
  <si>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</si>
  <si>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</si>
  <si>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</si>
  <si>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</si>
  <si>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</si>
  <si>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</si>
  <si>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</si>
  <si>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</si>
  <si>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</si>
  <si>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</si>
  <si>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</si>
  <si>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</si>
  <si>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</si>
  <si>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</si>
  <si>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</si>
  <si>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</si>
  <si>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</si>
  <si>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</si>
  <si>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</si>
  <si>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</si>
  <si>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</si>
  <si>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</si>
  <si>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</si>
  <si>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</si>
  <si>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</si>
  <si>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</si>
  <si>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</si>
  <si>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</si>
  <si>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</si>
  <si>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</si>
  <si>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</si>
  <si>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</si>
  <si>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</si>
  <si>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</si>
  <si>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</si>
  <si>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</si>
  <si>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</si>
  <si>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</si>
  <si>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</si>
  <si>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</si>
  <si>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</si>
  <si>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</si>
  <si>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</si>
  <si>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</si>
  <si>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</si>
  <si>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</si>
  <si>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</si>
  <si>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</si>
  <si>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</si>
  <si>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</si>
  <si>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</si>
  <si>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</si>
  <si>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</si>
  <si>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</si>
  <si>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</si>
  <si>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</si>
  <si>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</si>
  <si>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</si>
  <si>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</si>
  <si>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</si>
  <si>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</si>
  <si>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</si>
  <si>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</si>
  <si>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</si>
  <si>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</si>
  <si>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</si>
  <si>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</si>
  <si>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</si>
  <si>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</si>
  <si>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</si>
  <si>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</si>
  <si>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</si>
  <si>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</si>
  <si>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</si>
  <si>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</si>
  <si>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</si>
  <si>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</si>
  <si>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</si>
  <si>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</si>
  <si>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</si>
  <si>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</si>
  <si>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</si>
  <si>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</si>
  <si>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</si>
  <si>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</si>
  <si>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</si>
  <si>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</si>
  <si>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</si>
  <si>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</si>
  <si>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</si>
  <si>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</si>
  <si>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</si>
  <si>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</si>
  <si>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</si>
  <si>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</si>
  <si>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</si>
  <si>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</si>
  <si>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</si>
  <si>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</si>
  <si>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</si>
  <si>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</si>
  <si>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</si>
  <si>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</si>
  <si>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</si>
  <si>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</si>
  <si>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</si>
  <si>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</si>
  <si>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</si>
  <si>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</si>
  <si>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</si>
  <si>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</si>
  <si>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</si>
  <si>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</si>
  <si>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</si>
  <si>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</si>
  <si>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</si>
  <si>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</si>
  <si>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</si>
  <si>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</si>
  <si>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</si>
  <si>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</si>
  <si>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</si>
  <si>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</si>
  <si>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</si>
  <si>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</si>
  <si>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</si>
  <si>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</si>
  <si>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</si>
  <si>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</si>
  <si>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</si>
  <si>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</si>
  <si>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</si>
  <si>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</si>
  <si>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</si>
  <si>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</si>
  <si>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</si>
  <si>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</si>
  <si>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</si>
  <si>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</si>
  <si>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</si>
  <si>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</si>
  <si>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</si>
  <si>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</si>
  <si>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</si>
  <si>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</si>
  <si>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</si>
  <si>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</si>
  <si>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</si>
  <si>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</si>
  <si>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</si>
  <si>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</si>
  <si>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</si>
  <si>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</si>
  <si>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</si>
  <si>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</si>
  <si>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</si>
  <si>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</si>
  <si>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</si>
  <si>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</si>
  <si>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</si>
  <si>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</si>
  <si>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</si>
  <si>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</si>
  <si>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</si>
  <si>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</si>
  <si>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</si>
  <si>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</si>
  <si>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</si>
  <si>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</si>
  <si>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</si>
  <si>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</si>
  <si>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</si>
  <si>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</si>
  <si>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</si>
  <si>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</si>
  <si>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</si>
  <si>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</si>
  <si>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</si>
  <si>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</si>
  <si>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</si>
  <si>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</si>
  <si>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</si>
  <si>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</si>
  <si>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</si>
  <si>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</si>
  <si>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</si>
  <si>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</si>
  <si>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</si>
  <si>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</si>
  <si>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</si>
  <si>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</si>
  <si>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</si>
  <si>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</si>
  <si>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</si>
  <si>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</si>
  <si>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</si>
  <si>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</si>
  <si>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</si>
  <si>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</si>
  <si>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</si>
  <si>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</si>
  <si>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</si>
  <si>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</si>
  <si>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</si>
  <si>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</si>
  <si>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</si>
  <si>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</si>
  <si>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</si>
  <si>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</si>
  <si>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</si>
  <si>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</si>
  <si>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</si>
  <si>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</si>
  <si>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</si>
  <si>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</si>
  <si>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</si>
  <si>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</si>
  <si>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</si>
  <si>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</si>
  <si>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</si>
  <si>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</si>
  <si>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</si>
  <si>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</si>
  <si>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</si>
  <si>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</si>
  <si>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</si>
  <si>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</si>
  <si>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</si>
  <si>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</si>
  <si>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</si>
  <si>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</si>
  <si>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</si>
  <si>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</si>
  <si>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</si>
  <si>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</si>
  <si>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</si>
  <si>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</si>
  <si>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</si>
  <si>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</si>
  <si>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</si>
  <si>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</si>
  <si>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</si>
  <si>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</si>
  <si>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</si>
  <si>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</si>
  <si>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</si>
  <si>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</si>
  <si>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</si>
  <si>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</si>
  <si>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</si>
  <si>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</si>
  <si>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</si>
  <si>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</si>
  <si>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</si>
  <si>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</si>
  <si>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</si>
  <si>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</si>
  <si>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</si>
  <si>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</si>
  <si>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</si>
  <si>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</si>
  <si>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</si>
  <si>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</si>
  <si>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</si>
  <si>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</si>
  <si>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</si>
  <si>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</si>
  <si>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</si>
  <si>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</si>
  <si>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</si>
  <si>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</si>
  <si>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</si>
  <si>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</si>
  <si>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</si>
  <si>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</si>
  <si>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</si>
  <si>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</si>
  <si>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</si>
  <si>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</si>
  <si>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</si>
  <si>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</si>
  <si>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</si>
  <si>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</si>
  <si>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</si>
  <si>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</si>
  <si>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</si>
  <si>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</si>
  <si>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</si>
  <si>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</si>
  <si>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</si>
  <si>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</si>
  <si>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</si>
  <si>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</si>
  <si>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</si>
  <si>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</si>
  <si>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</si>
  <si>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</si>
  <si>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</si>
  <si>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</si>
  <si>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</si>
  <si>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</si>
  <si>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</si>
  <si>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</si>
  <si>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</si>
  <si>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</si>
  <si>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</si>
  <si>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</si>
  <si>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</si>
  <si>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</si>
  <si>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</si>
  <si>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</si>
  <si>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</si>
  <si>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</si>
  <si>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</si>
  <si>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</si>
  <si>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</si>
  <si>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</si>
  <si>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</si>
  <si>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</si>
  <si>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</si>
  <si>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</si>
  <si>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</si>
  <si>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</si>
  <si>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</si>
  <si>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</si>
  <si>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</si>
  <si>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</si>
  <si>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</si>
  <si>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</si>
  <si>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</si>
  <si>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</si>
  <si>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</si>
  <si>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</si>
  <si>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</si>
  <si>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</si>
  <si>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</si>
  <si>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</si>
  <si>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</si>
  <si>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</si>
  <si>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</si>
  <si>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</si>
  <si>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</si>
  <si>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</si>
  <si>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</si>
  <si>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</si>
  <si>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</si>
  <si>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</si>
  <si>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</si>
  <si>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</si>
  <si>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</si>
  <si>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</si>
  <si>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</si>
  <si>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</si>
  <si>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</si>
  <si>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</si>
  <si>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</si>
  <si>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</si>
  <si>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</si>
  <si>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</si>
  <si>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</si>
  <si>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</si>
  <si>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</si>
  <si>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</si>
  <si>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</si>
  <si>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</si>
  <si>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</si>
  <si>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</si>
  <si>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</si>
  <si>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</si>
  <si>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</si>
  <si>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</si>
  <si>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</si>
  <si>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</si>
  <si>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</si>
  <si>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</si>
  <si>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</si>
  <si>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</si>
  <si>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</si>
  <si>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</si>
  <si>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</si>
  <si>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</si>
  <si>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</si>
  <si>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</si>
  <si>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</si>
  <si>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</si>
  <si>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</si>
  <si>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</si>
  <si>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</si>
  <si>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</si>
  <si>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</si>
  <si>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</si>
  <si>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</si>
  <si>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</si>
  <si>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</si>
  <si>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</si>
  <si>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</si>
  <si>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</si>
  <si>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</si>
  <si>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</si>
  <si>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</si>
  <si>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</si>
  <si>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</si>
  <si>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</si>
  <si>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</si>
  <si>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</si>
  <si>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</si>
  <si>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</si>
  <si>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</si>
  <si>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</si>
  <si>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</si>
  <si>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</si>
  <si>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</si>
  <si>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</si>
  <si>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</si>
  <si>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</si>
  <si>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</si>
  <si>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</si>
  <si>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</si>
  <si>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</si>
  <si>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</si>
  <si>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</si>
  <si>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</si>
  <si>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</si>
  <si>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</si>
  <si>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</si>
  <si>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</si>
  <si>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</si>
  <si>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</si>
  <si>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</si>
  <si>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</si>
  <si>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</si>
  <si>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</si>
  <si>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</si>
  <si>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</si>
  <si>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</si>
  <si>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</si>
  <si>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</si>
  <si>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</si>
  <si>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</si>
  <si>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</si>
  <si>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</si>
  <si>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</si>
  <si>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</si>
  <si>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</si>
  <si>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</si>
  <si>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</si>
  <si>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</si>
  <si>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</si>
  <si>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</si>
  <si>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</si>
  <si>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</si>
  <si>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</si>
  <si>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</si>
  <si>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</si>
  <si>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</si>
  <si>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</si>
  <si>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</si>
  <si>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</si>
  <si>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</si>
  <si>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</si>
  <si>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</si>
  <si>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</si>
  <si>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</si>
  <si>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</si>
  <si>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</si>
  <si>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</si>
  <si>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</si>
  <si>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</si>
  <si>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</si>
  <si>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</si>
  <si>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</si>
  <si>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</si>
  <si>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</si>
  <si>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</si>
  <si>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</si>
  <si>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</si>
  <si>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</si>
  <si>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</si>
  <si>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</si>
  <si>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</si>
  <si>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</si>
  <si>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</si>
  <si>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</si>
  <si>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</si>
  <si>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</si>
  <si>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</si>
  <si>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</si>
  <si>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</si>
  <si>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</si>
  <si>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</si>
  <si>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</si>
  <si>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</si>
  <si>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</si>
  <si>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</si>
  <si>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</si>
  <si>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</si>
  <si>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</si>
  <si>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</si>
  <si>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</si>
  <si>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</si>
  <si>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</si>
  <si>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</si>
  <si>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</si>
  <si>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</si>
  <si>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</si>
  <si>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</si>
  <si>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</si>
  <si>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</si>
  <si>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</si>
  <si>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</si>
  <si>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</si>
  <si>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</si>
  <si>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</si>
  <si>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</si>
  <si>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</si>
  <si>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</si>
  <si>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</si>
  <si>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</si>
  <si>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</si>
  <si>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</si>
  <si>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</si>
  <si>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</si>
  <si>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</si>
  <si>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</si>
  <si>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</si>
  <si>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</si>
  <si>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</si>
  <si>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</si>
  <si>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</si>
  <si>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</si>
  <si>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</si>
  <si>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</si>
  <si>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</si>
  <si>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</si>
  <si>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</si>
  <si>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</si>
  <si>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</si>
  <si>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</si>
  <si>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</si>
  <si>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</si>
  <si>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</si>
  <si>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</si>
  <si>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</si>
  <si>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</si>
  <si>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</si>
  <si>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</si>
  <si>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</si>
  <si>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</si>
  <si>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</si>
  <si>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</si>
  <si>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</si>
  <si>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</si>
  <si>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</si>
  <si>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</si>
  <si>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</si>
  <si>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</si>
  <si>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</si>
  <si>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</si>
  <si>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</si>
  <si>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</si>
  <si>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</si>
  <si>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</si>
  <si>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</si>
  <si>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</si>
  <si>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</si>
  <si>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</si>
  <si>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</si>
  <si>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</si>
  <si>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</si>
  <si>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</si>
  <si>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</si>
  <si>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</si>
  <si>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</si>
  <si>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</si>
  <si>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</si>
  <si>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</si>
  <si>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</si>
  <si>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</si>
  <si>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</si>
  <si>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</si>
  <si>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</si>
  <si>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</si>
  <si>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</si>
  <si>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</si>
  <si>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</si>
  <si>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</si>
  <si>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</si>
  <si>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</si>
  <si>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</si>
  <si>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</si>
  <si>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</si>
  <si>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</si>
  <si>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</si>
  <si>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</si>
  <si>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</si>
  <si>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</si>
  <si>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</si>
  <si>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</si>
  <si>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</si>
  <si>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</si>
  <si>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</si>
  <si>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</si>
  <si>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</si>
  <si>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</si>
  <si>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</si>
  <si>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</si>
  <si>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</si>
  <si>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</si>
  <si>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</si>
  <si>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</si>
  <si>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</si>
  <si>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</si>
  <si>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</si>
  <si>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</si>
  <si>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</si>
  <si>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</si>
  <si>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</si>
  <si>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</si>
  <si>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</si>
  <si>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</si>
  <si>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</si>
  <si>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</si>
  <si>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</si>
  <si>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</si>
  <si>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</si>
  <si>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</si>
  <si>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</si>
  <si>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</si>
  <si>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</si>
  <si>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</si>
  <si>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</si>
  <si>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</si>
  <si>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</si>
  <si>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</si>
  <si>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</si>
  <si>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</si>
  <si>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</si>
  <si>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</si>
  <si>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</si>
  <si>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</si>
  <si>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</si>
  <si>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</si>
  <si>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</si>
  <si>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</si>
  <si>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</si>
  <si>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</si>
  <si>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</si>
  <si>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</si>
  <si>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</si>
  <si>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</si>
  <si>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</si>
  <si>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</si>
  <si>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</si>
  <si>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</si>
  <si>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</si>
  <si>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</si>
  <si>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</si>
  <si>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</si>
  <si>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</si>
  <si>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</si>
  <si>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</si>
  <si>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</si>
  <si>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</si>
  <si>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</si>
  <si>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</si>
  <si>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</si>
  <si>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</si>
  <si>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</si>
  <si>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</si>
  <si>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</si>
  <si>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</si>
  <si>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</si>
  <si>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</si>
  <si>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</si>
  <si>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</si>
  <si>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</si>
  <si>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</si>
  <si>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</si>
  <si>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</si>
  <si>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</si>
  <si>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</si>
  <si>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</si>
  <si>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</si>
  <si>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</si>
  <si>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</si>
  <si>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</si>
  <si>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</si>
  <si>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</si>
  <si>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</si>
  <si>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</si>
  <si>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</si>
  <si>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</si>
  <si>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</si>
  <si>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</si>
  <si>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</si>
  <si>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</si>
  <si>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</si>
  <si>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</si>
  <si>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</si>
  <si>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</si>
  <si>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</si>
  <si>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</si>
  <si>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</si>
  <si>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</si>
  <si>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</si>
  <si>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</si>
  <si>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</si>
  <si>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</si>
  <si>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</si>
  <si>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</si>
  <si>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</si>
  <si>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</si>
  <si>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</si>
  <si>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</si>
  <si>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</si>
  <si>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</si>
  <si>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</si>
  <si>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</si>
  <si>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</si>
  <si>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</si>
  <si>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</si>
  <si>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</si>
  <si>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</si>
  <si>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</si>
  <si>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</si>
  <si>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</si>
  <si>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</si>
  <si>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</si>
  <si>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</si>
  <si>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</si>
  <si>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</si>
  <si>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</si>
  <si>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</si>
  <si>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</si>
  <si>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</si>
  <si>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</si>
  <si>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</si>
  <si>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</si>
  <si>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</si>
  <si>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</si>
  <si>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</si>
  <si>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</si>
  <si>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</si>
  <si>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</si>
  <si>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</si>
  <si>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</si>
  <si>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</si>
  <si>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</si>
  <si>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</si>
  <si>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</si>
  <si>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</si>
  <si>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</si>
  <si>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</si>
  <si>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</si>
  <si>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</si>
  <si>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</si>
  <si>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</si>
  <si>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</si>
  <si>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</si>
  <si>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</si>
  <si>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</si>
  <si>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</si>
  <si>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</si>
  <si>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</si>
  <si>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</si>
  <si>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</si>
  <si>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</si>
  <si>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</si>
  <si>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</si>
  <si>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</si>
  <si>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</si>
  <si>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</si>
  <si>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</si>
  <si>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</si>
  <si>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</si>
  <si>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</si>
  <si>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</si>
  <si>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</si>
  <si>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</si>
  <si>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</si>
  <si>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</si>
  <si>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</si>
  <si>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</si>
  <si>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</si>
  <si>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</si>
  <si>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</si>
  <si>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</si>
  <si>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</si>
  <si>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</si>
  <si>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</si>
  <si>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</si>
  <si>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</si>
  <si>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</si>
  <si>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</si>
  <si>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</si>
  <si>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</si>
  <si>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</si>
  <si>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</si>
  <si>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</si>
  <si>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</si>
  <si>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</si>
  <si>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</si>
  <si>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</si>
  <si>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</si>
  <si>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</si>
  <si>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</si>
  <si>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</si>
  <si>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</si>
  <si>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</si>
  <si>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</si>
  <si>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</si>
  <si>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</si>
  <si>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</si>
  <si>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</si>
  <si>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</si>
  <si>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</si>
  <si>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</si>
  <si>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</si>
  <si>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</si>
  <si>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</si>
  <si>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</si>
  <si>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</si>
  <si>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</si>
  <si>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</si>
  <si>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</si>
  <si>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</si>
  <si>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</si>
  <si>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</si>
  <si>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</si>
  <si>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</si>
  <si>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</si>
  <si>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</si>
  <si>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</si>
  <si>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</si>
  <si>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</si>
  <si>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</si>
  <si>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</si>
  <si>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</si>
  <si>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</si>
  <si>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</si>
  <si>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</si>
  <si>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</si>
  <si>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</si>
  <si>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</si>
  <si>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</si>
  <si>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</si>
  <si>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</si>
  <si>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</si>
  <si>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</si>
  <si>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</si>
  <si>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</si>
  <si>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</si>
  <si>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</si>
  <si>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</si>
  <si>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</si>
  <si>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</si>
  <si>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</si>
  <si>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</si>
  <si>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</si>
  <si>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</si>
  <si>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</si>
  <si>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</si>
  <si>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</si>
  <si>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</si>
  <si>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</si>
  <si>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</si>
  <si>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</si>
  <si>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</si>
  <si>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</si>
  <si>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</si>
  <si>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</si>
  <si>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</si>
  <si>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</si>
  <si>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</si>
  <si>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</si>
  <si>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</si>
  <si>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</si>
  <si>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</si>
  <si>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</si>
  <si>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</si>
  <si>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</si>
  <si>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</si>
  <si>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</si>
  <si>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</si>
  <si>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</si>
  <si>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</si>
  <si>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</si>
  <si>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</si>
  <si>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</si>
  <si>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</si>
  <si>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</si>
  <si>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</si>
  <si>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</si>
  <si>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</si>
  <si>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</si>
  <si>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</si>
  <si>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</si>
  <si>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</si>
  <si>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</si>
  <si>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</si>
  <si>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</si>
  <si>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</si>
  <si>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</si>
  <si>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</si>
  <si>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</si>
  <si>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</si>
  <si>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</si>
  <si>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</si>
  <si>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</si>
  <si>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</si>
  <si>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</si>
  <si>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</si>
  <si>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</si>
  <si>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</si>
  <si>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</si>
  <si>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</si>
  <si>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</si>
  <si>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</si>
  <si>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</si>
  <si>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</si>
  <si>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</si>
  <si>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</si>
  <si>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</si>
  <si>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</si>
  <si>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</si>
  <si>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</si>
  <si>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</si>
  <si>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</si>
  <si>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</si>
  <si>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</si>
  <si>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</si>
  <si>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</si>
  <si>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</si>
  <si>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</si>
  <si>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</si>
  <si>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</si>
  <si>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</si>
  <si>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</si>
  <si>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</si>
  <si>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</si>
  <si>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</si>
  <si>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</si>
  <si>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</si>
  <si>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</si>
  <si>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</si>
  <si>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</si>
  <si>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</si>
  <si>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</si>
  <si>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</si>
  <si>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</si>
  <si>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</si>
  <si>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</si>
  <si>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</si>
  <si>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</si>
  <si>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</si>
  <si>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</si>
  <si>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</si>
  <si>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</si>
  <si>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</si>
  <si>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</si>
  <si>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</si>
  <si>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</si>
  <si>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</si>
  <si>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</si>
  <si>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</si>
  <si>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</si>
  <si>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</si>
  <si>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</si>
  <si>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</si>
  <si>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</si>
  <si>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</si>
  <si>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</si>
  <si>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</si>
  <si>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</si>
  <si>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</si>
  <si>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</si>
  <si>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</si>
  <si>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</si>
  <si>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</si>
  <si>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</si>
  <si>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</si>
  <si>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</si>
  <si>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</si>
  <si>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</si>
  <si>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</si>
  <si>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</si>
  <si>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</si>
  <si>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</si>
  <si>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</si>
  <si>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</si>
  <si>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</si>
  <si>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</si>
  <si>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</si>
  <si>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</si>
  <si>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</si>
  <si>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</si>
  <si>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</si>
  <si>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</si>
  <si>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</si>
  <si>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</si>
  <si>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</si>
  <si>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</si>
  <si>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</si>
  <si>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</si>
  <si>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</si>
  <si>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</si>
  <si>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</si>
  <si>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</si>
  <si>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</si>
  <si>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</si>
  <si>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</si>
  <si>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</si>
  <si>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</si>
  <si>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</si>
  <si>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</si>
  <si>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</si>
  <si>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</si>
  <si>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</si>
  <si>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</si>
  <si>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</si>
  <si>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</si>
  <si>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</si>
  <si>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</si>
  <si>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</si>
  <si>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</si>
  <si>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</si>
  <si>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</si>
  <si>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</si>
  <si>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</si>
  <si>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</si>
  <si>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</si>
  <si>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</si>
  <si>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</si>
  <si>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</si>
  <si>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</si>
  <si>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</si>
  <si>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</si>
  <si>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</si>
  <si>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</si>
  <si>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</si>
  <si>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</si>
  <si>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</si>
  <si>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</si>
  <si>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</si>
  <si>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</si>
  <si>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</si>
  <si>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</si>
  <si>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</si>
  <si>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</si>
  <si>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</si>
  <si>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</si>
  <si>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</si>
  <si>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</si>
  <si>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</si>
  <si>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</si>
  <si>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</si>
  <si>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</si>
  <si>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</si>
  <si>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</si>
  <si>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</si>
  <si>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</si>
  <si>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</si>
  <si>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</si>
  <si>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</si>
  <si>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</si>
  <si>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</si>
  <si>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</si>
  <si>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</si>
  <si>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</si>
  <si>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</si>
  <si>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</si>
  <si>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</si>
  <si>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</si>
  <si>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</si>
  <si>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</si>
  <si>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</si>
  <si>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</si>
  <si>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</si>
  <si>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</si>
  <si>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</si>
  <si>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</si>
  <si>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</si>
  <si>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</si>
  <si>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</si>
  <si>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</si>
  <si>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</si>
  <si>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</si>
  <si>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</si>
  <si>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</si>
  <si>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</si>
  <si>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</si>
  <si>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</si>
  <si>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</si>
  <si>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</si>
  <si>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</si>
  <si>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</si>
  <si>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</si>
  <si>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</si>
  <si>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</si>
  <si>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</si>
  <si>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</si>
  <si>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</si>
  <si>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</si>
  <si>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</si>
  <si>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</si>
  <si>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</si>
  <si>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</si>
  <si>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</si>
  <si>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</si>
  <si>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</si>
  <si>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</si>
  <si>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</si>
  <si>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</si>
  <si>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</si>
  <si>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</si>
  <si>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</si>
  <si>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</si>
  <si>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</si>
  <si>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</si>
  <si>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</si>
  <si>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</si>
  <si>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</si>
  <si>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</si>
  <si>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</si>
  <si>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</si>
  <si>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</si>
  <si>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</si>
  <si>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</si>
  <si>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</si>
  <si>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</si>
  <si>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</si>
  <si>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</si>
  <si>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</si>
  <si>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</si>
  <si>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</si>
  <si>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</si>
  <si>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</si>
  <si>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</si>
  <si>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</si>
  <si>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</si>
  <si>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</si>
  <si>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</si>
  <si>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</si>
  <si>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</si>
  <si>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</si>
  <si>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</si>
  <si>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</si>
  <si>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</si>
  <si>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</si>
  <si>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</si>
  <si>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</si>
  <si>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</si>
  <si>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</si>
  <si>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</si>
  <si>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</si>
  <si>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</si>
  <si>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</si>
  <si>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</si>
  <si>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</si>
  <si>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</si>
  <si>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</si>
  <si>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</si>
  <si>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</si>
  <si>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</si>
  <si>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</si>
  <si>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</si>
  <si>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</si>
  <si>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</si>
  <si>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</si>
  <si>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</si>
  <si>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</si>
  <si>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</si>
  <si>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</si>
  <si>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</si>
  <si>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</si>
  <si>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</si>
  <si>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</si>
  <si>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</si>
  <si>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</si>
  <si>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</si>
  <si>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</si>
  <si>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</si>
  <si>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</si>
  <si>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</si>
  <si>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</si>
  <si>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</si>
  <si>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</si>
  <si>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</si>
  <si>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</si>
  <si>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</si>
  <si>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</si>
  <si>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</si>
  <si>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</si>
  <si>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</si>
  <si>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</si>
  <si>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</si>
  <si>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</si>
  <si>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</si>
  <si>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</si>
  <si>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</si>
  <si>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</si>
  <si>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</si>
  <si>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</si>
  <si>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</si>
  <si>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</si>
  <si>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</si>
  <si>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</si>
  <si>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</si>
  <si>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</si>
  <si>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</si>
  <si>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</si>
  <si>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</si>
  <si>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</si>
  <si>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</si>
  <si>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</si>
  <si>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</si>
  <si>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</si>
  <si>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</si>
  <si>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</si>
  <si>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</si>
  <si>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</si>
  <si>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</si>
  <si>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</si>
  <si>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</si>
  <si>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</si>
  <si>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</si>
  <si>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</si>
  <si>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</si>
  <si>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</si>
  <si>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</si>
  <si>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</si>
  <si>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</si>
  <si>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</si>
  <si>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</si>
  <si>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</si>
  <si>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</si>
  <si>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</si>
  <si>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</si>
  <si>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</si>
  <si>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</si>
  <si>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</si>
  <si>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</si>
  <si>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</si>
  <si>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</si>
  <si>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</si>
  <si>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</si>
  <si>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</si>
  <si>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</si>
  <si>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</si>
  <si>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</si>
  <si>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</si>
  <si>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</si>
  <si>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</si>
  <si>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</si>
  <si>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</si>
  <si>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</si>
  <si>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</si>
  <si>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</si>
  <si>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</si>
  <si>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</si>
  <si>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</si>
  <si>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</si>
  <si>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</si>
  <si>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</si>
  <si>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</si>
  <si>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</si>
  <si>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</si>
  <si>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</si>
  <si>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</si>
  <si>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</si>
  <si>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</si>
  <si>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</si>
  <si>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</si>
  <si>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</si>
  <si>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</si>
  <si>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</si>
  <si>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</si>
  <si>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</si>
  <si>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</si>
  <si>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</si>
  <si>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</si>
  <si>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</si>
  <si>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</si>
  <si>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</si>
  <si>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</si>
  <si>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</si>
  <si>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</si>
  <si>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</si>
  <si>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</si>
  <si>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</si>
  <si>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</si>
  <si>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</si>
  <si>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</si>
  <si>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</si>
  <si>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</si>
  <si>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</si>
  <si>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</si>
  <si>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</si>
  <si>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</si>
  <si>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</si>
  <si>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</si>
  <si>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</si>
  <si>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</si>
  <si>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</si>
  <si>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</si>
  <si>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</si>
  <si>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</si>
  <si>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</si>
  <si>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</si>
  <si>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</si>
  <si>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</si>
  <si>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</si>
  <si>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</si>
  <si>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</si>
  <si>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</si>
  <si>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</si>
  <si>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</si>
  <si>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</si>
  <si>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</si>
  <si>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</si>
  <si>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</si>
  <si>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</si>
  <si>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</si>
  <si>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</si>
  <si>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</si>
  <si>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</si>
  <si>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</si>
  <si>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</si>
  <si>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</si>
  <si>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</si>
  <si>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</si>
  <si>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</si>
  <si>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</si>
  <si>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</si>
  <si>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</si>
  <si>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</si>
  <si>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</si>
  <si>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</si>
  <si>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</si>
  <si>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</si>
  <si>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</si>
  <si>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</si>
  <si>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</si>
  <si>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</si>
  <si>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</si>
  <si>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</si>
  <si>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</si>
  <si>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</si>
  <si>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</si>
  <si>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</si>
  <si>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</si>
  <si>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</si>
  <si>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</si>
  <si>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</si>
  <si>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</si>
  <si>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</si>
  <si>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</si>
  <si>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</si>
  <si>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</si>
  <si>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</si>
  <si>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</si>
  <si>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</si>
  <si>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</si>
  <si>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</si>
  <si>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</si>
  <si>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</si>
  <si>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</si>
  <si>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</si>
  <si>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</si>
  <si>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</si>
  <si>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</si>
  <si>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</si>
  <si>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</si>
  <si>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</si>
  <si>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</si>
  <si>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</si>
  <si>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</si>
  <si>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</si>
  <si>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</si>
  <si>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</si>
  <si>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</si>
  <si>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</si>
  <si>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</si>
  <si>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</si>
  <si>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</si>
  <si>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</si>
  <si>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</si>
  <si>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</si>
  <si>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</si>
  <si>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</si>
  <si>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</si>
  <si>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</si>
  <si>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</si>
  <si>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</si>
  <si>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</si>
  <si>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</si>
  <si>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</si>
  <si>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</si>
  <si>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</si>
  <si>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</si>
  <si>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</si>
  <si>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</si>
  <si>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</si>
  <si>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</si>
  <si>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</si>
  <si>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</si>
  <si>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</si>
  <si>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</si>
  <si>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</si>
  <si>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</si>
  <si>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</si>
  <si>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</si>
  <si>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</si>
  <si>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</si>
  <si>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</si>
  <si>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</si>
  <si>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</si>
  <si>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</si>
  <si>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</si>
  <si>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</si>
  <si>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</si>
  <si>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</si>
  <si>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</si>
  <si>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</si>
  <si>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</si>
  <si>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</si>
  <si>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</si>
  <si>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</si>
  <si>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</si>
  <si>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</si>
  <si>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</si>
  <si>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</si>
  <si>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</si>
  <si>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</si>
  <si>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</si>
  <si>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</si>
  <si>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</si>
  <si>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</si>
  <si>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</si>
  <si>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</si>
  <si>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</si>
  <si>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</si>
  <si>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</si>
  <si>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</si>
  <si>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</si>
  <si>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</si>
  <si>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</si>
  <si>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</si>
  <si>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</si>
  <si>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</si>
  <si>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</si>
  <si>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</si>
  <si>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</si>
  <si>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</si>
  <si>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</si>
  <si>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</si>
  <si>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</si>
  <si>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</si>
  <si>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</si>
  <si>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</si>
  <si>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</si>
  <si>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</si>
  <si>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</si>
  <si>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</si>
  <si>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</si>
  <si>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</si>
  <si>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</si>
  <si>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</si>
  <si>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</si>
  <si>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</si>
  <si>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</si>
  <si>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</si>
  <si>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</si>
  <si>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</si>
  <si>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</si>
  <si>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</si>
  <si>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</si>
  <si>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</si>
  <si>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</si>
  <si>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</si>
  <si>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</si>
  <si>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</si>
  <si>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</si>
  <si>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</si>
  <si>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</si>
  <si>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</si>
  <si>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</si>
  <si>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</si>
  <si>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</si>
  <si>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</si>
  <si>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</si>
  <si>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</si>
  <si>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</si>
  <si>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</si>
  <si>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</si>
  <si>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</si>
  <si>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</si>
  <si>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</si>
  <si>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</si>
  <si>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</si>
  <si>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</si>
  <si>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</si>
  <si>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</si>
  <si>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</si>
  <si>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</si>
  <si>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</si>
  <si>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</si>
  <si>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</si>
  <si>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</si>
  <si>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</si>
  <si>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</si>
  <si>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</si>
  <si>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</si>
  <si>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</si>
  <si>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</si>
  <si>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</si>
  <si>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</si>
  <si>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</si>
  <si>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</si>
  <si>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</si>
  <si>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</si>
  <si>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</si>
  <si>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</si>
  <si>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</si>
  <si>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</si>
  <si>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</si>
  <si>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</si>
  <si>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</si>
  <si>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</si>
  <si>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</si>
  <si>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</si>
  <si>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</si>
  <si>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</si>
  <si>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</si>
  <si>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</si>
  <si>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</si>
  <si>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</si>
  <si>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</si>
  <si>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</si>
  <si>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</si>
  <si>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</si>
  <si>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</si>
  <si>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</si>
  <si>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</si>
  <si>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</si>
  <si>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</si>
  <si>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</si>
  <si>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</si>
  <si>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</si>
  <si>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</si>
  <si>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</si>
  <si>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</si>
  <si>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</si>
  <si>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</si>
  <si>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</si>
  <si>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</si>
  <si>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</si>
  <si>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</si>
  <si>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</si>
  <si>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</si>
  <si>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</si>
  <si>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</si>
  <si>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</si>
  <si>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</si>
  <si>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</si>
  <si>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</si>
  <si>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</si>
  <si>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</si>
  <si>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</si>
  <si>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</si>
  <si>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</si>
  <si>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</si>
  <si>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</si>
  <si>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</si>
  <si>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</si>
  <si>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</si>
  <si>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</si>
  <si>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</si>
  <si>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</si>
  <si>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</si>
  <si>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</si>
  <si>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</si>
  <si>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</si>
  <si>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</si>
  <si>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</si>
  <si>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</si>
  <si>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</si>
  <si>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</si>
  <si>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</si>
  <si>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</si>
  <si>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</si>
  <si>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</si>
  <si>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</si>
  <si>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</si>
  <si>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</si>
  <si>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</si>
  <si>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</si>
  <si>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</si>
  <si>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</si>
  <si>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</si>
  <si>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</si>
  <si>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</si>
  <si>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</si>
  <si>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</si>
  <si>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</si>
  <si>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</si>
  <si>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</si>
  <si>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</si>
  <si>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</si>
  <si>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</si>
  <si>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</si>
  <si>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</si>
  <si>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</si>
  <si>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</si>
  <si>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</si>
  <si>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</si>
  <si>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</si>
  <si>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</si>
  <si>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</si>
  <si>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</si>
  <si>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</si>
  <si>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</si>
  <si>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</si>
  <si>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</si>
  <si>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</si>
  <si>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</si>
  <si>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</si>
  <si>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</si>
  <si>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</si>
  <si>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</si>
  <si>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</si>
  <si>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</si>
  <si>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</si>
  <si>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</si>
  <si>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</si>
  <si>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</si>
  <si>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</si>
  <si>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</si>
  <si>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</si>
  <si>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</si>
  <si>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</si>
  <si>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</si>
  <si>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</si>
  <si>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</si>
  <si>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</si>
  <si>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</si>
  <si>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</si>
  <si>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</si>
  <si>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</si>
  <si>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</si>
  <si>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</si>
  <si>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</si>
  <si>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</si>
  <si>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</si>
  <si>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</si>
  <si>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</si>
  <si>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</si>
  <si>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</si>
  <si>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</si>
  <si>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</si>
  <si>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</si>
  <si>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</si>
  <si>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</si>
  <si>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</si>
  <si>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</si>
  <si>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</si>
  <si>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</si>
  <si>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</si>
  <si>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</si>
  <si>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</si>
  <si>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</si>
  <si>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</si>
  <si>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</si>
  <si>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</si>
  <si>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</si>
  <si>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</si>
  <si>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</si>
  <si>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</si>
  <si>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</si>
  <si>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</si>
  <si>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</si>
  <si>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</si>
  <si>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</si>
  <si>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</si>
  <si>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</si>
  <si>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</si>
  <si>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</si>
  <si>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</si>
  <si>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</si>
  <si>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</si>
  <si>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</si>
  <si>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</si>
  <si>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</si>
  <si>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</si>
  <si>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</si>
  <si>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</si>
  <si>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</si>
  <si>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</si>
  <si>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</si>
  <si>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</si>
  <si>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</si>
  <si>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</si>
  <si>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</si>
  <si>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</si>
  <si>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</si>
  <si>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</si>
  <si>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</si>
  <si>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</si>
  <si>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</si>
  <si>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</si>
  <si>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</si>
  <si>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</si>
  <si>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</si>
  <si>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</si>
  <si>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</si>
  <si>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</si>
  <si>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</si>
  <si>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</si>
  <si>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</si>
  <si>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</si>
  <si>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</si>
  <si>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</si>
  <si>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</si>
  <si>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</si>
  <si>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</si>
  <si>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</si>
  <si>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</si>
  <si>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</si>
  <si>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</si>
  <si>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</si>
  <si>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</si>
  <si>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</si>
  <si>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</si>
  <si>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</si>
  <si>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</si>
  <si>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</si>
  <si>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</si>
  <si>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</si>
  <si>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</si>
  <si>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</si>
  <si>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</si>
  <si>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</si>
  <si>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</si>
  <si>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</si>
  <si>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</si>
  <si>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</si>
  <si>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</si>
  <si>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</si>
  <si>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</si>
  <si>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</si>
  <si>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</si>
  <si>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</si>
  <si>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</si>
  <si>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</si>
  <si>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</si>
  <si>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</si>
  <si>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</si>
  <si>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</si>
  <si>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</si>
  <si>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</si>
  <si>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</si>
  <si>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</si>
  <si>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</si>
  <si>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</si>
  <si>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</si>
  <si>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</si>
  <si>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</si>
  <si>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</si>
  <si>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</si>
  <si>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</si>
  <si>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</si>
  <si>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</si>
  <si>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</si>
  <si>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</si>
  <si>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</si>
  <si>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</si>
  <si>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</si>
  <si>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</si>
  <si>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</si>
  <si>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</si>
  <si>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</si>
  <si>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</si>
  <si>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</si>
  <si>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</si>
  <si>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</si>
  <si>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</si>
  <si>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</si>
  <si>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</si>
  <si>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</si>
  <si>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</si>
  <si>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</si>
  <si>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</si>
  <si>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</si>
  <si>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</si>
  <si>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</si>
  <si>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</si>
  <si>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</si>
  <si>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</si>
  <si>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</si>
  <si>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</si>
  <si>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</si>
  <si>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</si>
  <si>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</si>
  <si>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</si>
  <si>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</si>
  <si>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</si>
  <si>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</si>
  <si>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</si>
  <si>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</si>
  <si>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</si>
  <si>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</si>
  <si>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</si>
  <si>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</si>
  <si>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</si>
  <si>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</si>
  <si>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</si>
  <si>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</si>
  <si>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</si>
  <si>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</si>
  <si>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</si>
  <si>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</si>
  <si>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</si>
  <si>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</si>
  <si>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</si>
  <si>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</si>
  <si>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</si>
  <si>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</si>
  <si>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</si>
  <si>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</si>
  <si>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</si>
  <si>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</si>
  <si>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</si>
  <si>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</si>
  <si>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</si>
  <si>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</si>
  <si>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</si>
  <si>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</si>
  <si>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</si>
  <si>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</si>
  <si>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</si>
  <si>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</si>
  <si>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</si>
  <si>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</si>
  <si>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</si>
  <si>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</si>
  <si>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</si>
  <si>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</si>
  <si>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</si>
  <si>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</si>
  <si>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</si>
  <si>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</si>
  <si>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</si>
  <si>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</si>
  <si>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</si>
  <si>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</si>
  <si>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</si>
  <si>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</si>
  <si>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</si>
  <si>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</si>
  <si>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</si>
  <si>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</si>
  <si>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</si>
  <si>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</si>
  <si>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</si>
  <si>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</si>
  <si>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</si>
  <si>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</si>
  <si>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</si>
  <si>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</si>
  <si>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</si>
  <si>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</si>
  <si>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</si>
  <si>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</si>
  <si>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</si>
  <si>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</si>
  <si>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</si>
  <si>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</si>
  <si>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</si>
  <si>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</si>
  <si>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</si>
  <si>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</si>
  <si>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</si>
  <si>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</si>
  <si>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</si>
  <si>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</si>
  <si>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</si>
  <si>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</si>
  <si>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</si>
  <si>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</si>
  <si>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</si>
  <si>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</si>
  <si>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</si>
  <si>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</si>
  <si>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</si>
  <si>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</si>
  <si>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</si>
  <si>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</si>
  <si>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</si>
  <si>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</si>
  <si>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</si>
  <si>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</si>
  <si>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</si>
  <si>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</si>
  <si>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</si>
  <si>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</si>
  <si>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</si>
  <si>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</si>
  <si>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</si>
  <si>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</si>
  <si>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</si>
  <si>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</si>
  <si>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</si>
  <si>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</si>
  <si>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</si>
  <si>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</si>
  <si>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</si>
  <si>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</si>
  <si>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</si>
  <si>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</si>
  <si>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</si>
  <si>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</si>
  <si>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</si>
  <si>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</si>
  <si>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</si>
  <si>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</si>
  <si>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</si>
  <si>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</si>
  <si>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</si>
  <si>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</si>
  <si>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</si>
  <si>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</si>
  <si>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</si>
  <si>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</si>
  <si>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</si>
  <si>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</si>
  <si>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</si>
  <si>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</si>
  <si>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</si>
  <si>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</si>
  <si>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</si>
  <si>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</si>
  <si>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</si>
  <si>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</si>
  <si>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</si>
  <si>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</si>
  <si>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</si>
  <si>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</si>
  <si>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</si>
  <si>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</si>
  <si>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</si>
  <si>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</si>
  <si>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</si>
  <si>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</si>
  <si>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</si>
  <si>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</si>
  <si>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</si>
  <si>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</si>
  <si>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</si>
  <si>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</si>
  <si>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</si>
  <si>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</si>
  <si>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</si>
  <si>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</si>
  <si>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</si>
  <si>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</si>
  <si>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</si>
  <si>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</si>
  <si>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</si>
  <si>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</si>
  <si>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</si>
  <si>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</si>
  <si>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</si>
  <si>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</si>
  <si>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</si>
  <si>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</si>
  <si>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</si>
  <si>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</si>
  <si>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</si>
  <si>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</si>
  <si>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</si>
  <si>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</si>
  <si>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</si>
  <si>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</si>
  <si>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</si>
  <si>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</si>
  <si>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</si>
  <si>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</si>
  <si>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</si>
  <si>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</si>
  <si>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</si>
  <si>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</si>
  <si>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</si>
  <si>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</si>
  <si>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</si>
  <si>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</si>
  <si>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</si>
  <si>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</si>
  <si>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</si>
  <si>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</si>
  <si>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</si>
  <si>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</si>
  <si>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</si>
  <si>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</si>
  <si>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</si>
  <si>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</si>
  <si>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</si>
  <si>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</si>
  <si>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</si>
  <si>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</si>
  <si>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</si>
  <si>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</si>
  <si>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</si>
  <si>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</si>
  <si>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</si>
  <si>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</si>
  <si>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</si>
  <si>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</si>
  <si>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</si>
  <si>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</si>
  <si>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</si>
  <si>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</si>
  <si>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</si>
  <si>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</si>
  <si>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</si>
  <si>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</si>
  <si>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</si>
  <si>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</si>
  <si>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</si>
  <si>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</si>
  <si>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</si>
  <si>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</si>
  <si>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</si>
  <si>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</si>
  <si>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</si>
  <si>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</si>
  <si>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</si>
  <si>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</si>
  <si>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</si>
  <si>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</si>
  <si>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</si>
  <si>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</si>
  <si>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</si>
  <si>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</si>
  <si>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</si>
  <si>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</si>
  <si>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</si>
  <si>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</si>
  <si>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</si>
  <si>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</si>
  <si>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</si>
  <si>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</si>
  <si>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</si>
  <si>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</si>
  <si>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</si>
  <si>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</si>
  <si>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</si>
  <si>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</si>
  <si>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</si>
  <si>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</si>
  <si>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</si>
  <si>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</si>
  <si>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</si>
  <si>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</si>
  <si>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</si>
  <si>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</si>
  <si>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</si>
  <si>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</si>
  <si>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</si>
  <si>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</si>
  <si>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</si>
  <si>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</si>
  <si>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</si>
  <si>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</si>
  <si>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</si>
  <si>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</si>
  <si>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</si>
  <si>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</si>
  <si>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</si>
  <si>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</si>
  <si>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</si>
  <si>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</si>
  <si>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</si>
  <si>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</si>
  <si>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</si>
  <si>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</si>
  <si>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</si>
  <si>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</si>
  <si>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</si>
  <si>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</si>
  <si>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</si>
  <si>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</si>
  <si>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</si>
  <si>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</si>
  <si>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</si>
  <si>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</si>
  <si>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</si>
  <si>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</si>
  <si>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</si>
  <si>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</si>
  <si>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</si>
  <si>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</si>
  <si>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</si>
  <si>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</si>
  <si>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</si>
  <si>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</si>
  <si>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</si>
  <si>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</si>
  <si>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</si>
  <si>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</si>
  <si>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</si>
  <si>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</si>
  <si>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</si>
  <si>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</si>
  <si>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</si>
  <si>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</si>
  <si>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</si>
  <si>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</si>
  <si>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</si>
  <si>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</si>
  <si>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</si>
  <si>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</si>
  <si>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</si>
  <si>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</si>
  <si>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</si>
  <si>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</si>
  <si>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</si>
  <si>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</si>
  <si>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</si>
  <si>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</si>
  <si>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</si>
  <si>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</si>
  <si>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</si>
  <si>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</si>
  <si>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</si>
  <si>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</si>
  <si>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</si>
  <si>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</si>
  <si>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</si>
  <si>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</si>
  <si>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</si>
  <si>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</si>
  <si>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</si>
  <si>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</si>
  <si>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</si>
  <si>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</si>
  <si>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</si>
  <si>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</si>
  <si>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</si>
  <si>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</si>
  <si>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</si>
  <si>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</si>
  <si>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</si>
  <si>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</si>
  <si>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</si>
  <si>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</si>
  <si>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</si>
  <si>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</si>
  <si>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</si>
  <si>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</si>
  <si>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</si>
  <si>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</si>
  <si>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</si>
  <si>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</si>
  <si>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</si>
  <si>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</si>
  <si>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</si>
  <si>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</si>
  <si>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</si>
  <si>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</si>
  <si>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</si>
  <si>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</si>
  <si>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</si>
  <si>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</si>
  <si>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</si>
  <si>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</si>
  <si>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</si>
  <si>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</si>
  <si>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</si>
  <si>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</si>
  <si>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</si>
  <si>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</si>
  <si>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</si>
  <si>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</si>
  <si>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</si>
  <si>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</si>
  <si>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</si>
  <si>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</si>
  <si>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</si>
  <si>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</si>
  <si>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</si>
  <si>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</si>
  <si>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</si>
  <si>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</si>
  <si>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</si>
  <si>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</si>
  <si>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</si>
  <si>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</si>
  <si>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</si>
  <si>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</si>
  <si>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</si>
  <si>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</si>
  <si>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</si>
  <si>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</si>
  <si>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</si>
  <si>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</si>
  <si>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</si>
  <si>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</si>
  <si>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</si>
  <si>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</si>
  <si>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</si>
  <si>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</si>
  <si>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</si>
  <si>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</si>
  <si>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</si>
  <si>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</si>
  <si>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</si>
  <si>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</si>
  <si>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</si>
  <si>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</si>
  <si>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</si>
  <si>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</si>
  <si>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</si>
  <si>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</si>
  <si>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</si>
  <si>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</si>
  <si>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</si>
  <si>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</si>
  <si>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</si>
  <si>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</si>
  <si>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</si>
  <si>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</si>
  <si>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</si>
  <si>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</si>
  <si>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</si>
  <si>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</si>
  <si>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</si>
  <si>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</si>
  <si>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</si>
  <si>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</si>
  <si>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</si>
  <si>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</si>
  <si>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</si>
  <si>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</si>
  <si>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</si>
  <si>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</si>
  <si>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</si>
  <si>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</si>
  <si>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</si>
  <si>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</si>
  <si>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</si>
  <si>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</si>
  <si>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</si>
  <si>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</si>
  <si>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</si>
  <si>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</si>
  <si>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</si>
  <si>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</si>
  <si>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</si>
  <si>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</si>
  <si>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</si>
  <si>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</si>
  <si>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</si>
  <si>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</si>
  <si>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</si>
  <si>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</si>
  <si>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</si>
  <si>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</si>
  <si>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</si>
  <si>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</si>
  <si>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</si>
  <si>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</si>
  <si>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</si>
  <si>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</si>
  <si>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</si>
  <si>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</si>
  <si>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</si>
  <si>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</si>
  <si>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</si>
  <si>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</si>
  <si>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</si>
  <si>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</si>
  <si>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</si>
  <si>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</si>
  <si>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</si>
  <si>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</si>
  <si>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</si>
  <si>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</si>
  <si>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</si>
  <si>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</si>
  <si>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</si>
  <si>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</si>
  <si>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</si>
  <si>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</si>
  <si>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</si>
  <si>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</si>
  <si>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</si>
  <si>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</si>
  <si>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</si>
  <si>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</si>
  <si>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</si>
  <si>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</si>
  <si>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</si>
  <si>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</si>
  <si>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</si>
  <si>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</si>
  <si>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</si>
  <si>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</si>
  <si>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</si>
  <si>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</si>
  <si>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</si>
  <si>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</si>
  <si>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</si>
  <si>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</si>
  <si>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</si>
  <si>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</si>
  <si>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</si>
  <si>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</si>
  <si>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</si>
  <si>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</si>
  <si>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</si>
  <si>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</si>
  <si>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</si>
  <si>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</si>
  <si>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</si>
  <si>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</si>
  <si>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</si>
  <si>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</si>
  <si>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</si>
  <si>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</si>
  <si>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</si>
  <si>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</si>
  <si>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</si>
  <si>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</si>
  <si>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</si>
  <si>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</si>
  <si>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</si>
  <si>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</si>
  <si>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</si>
  <si>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</si>
  <si>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</si>
  <si>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</si>
  <si>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</si>
  <si>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</si>
  <si>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</si>
  <si>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</si>
  <si>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</si>
  <si>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</si>
  <si>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</si>
  <si>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</si>
  <si>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</si>
  <si>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</si>
  <si>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</si>
  <si>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</si>
  <si>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</si>
  <si>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</si>
  <si>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</si>
  <si>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</si>
  <si>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</si>
  <si>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</si>
  <si>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</si>
  <si>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</si>
  <si>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</si>
  <si>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</si>
  <si>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</si>
  <si>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</si>
  <si>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</si>
  <si>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</si>
  <si>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</si>
  <si>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</si>
  <si>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</si>
  <si>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</si>
  <si>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</si>
  <si>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</si>
  <si>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</si>
  <si>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</si>
  <si>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</si>
  <si>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</si>
  <si>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</si>
  <si>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</si>
  <si>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</si>
  <si>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</si>
  <si>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</si>
  <si>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</si>
  <si>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</si>
  <si>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</si>
  <si>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</si>
  <si>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</si>
  <si>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</si>
  <si>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</si>
  <si>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</si>
  <si>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</si>
  <si>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</si>
  <si>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</si>
  <si>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</si>
  <si>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</si>
  <si>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</si>
  <si>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</si>
  <si>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</si>
  <si>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</si>
  <si>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</si>
  <si>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</si>
  <si>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</si>
  <si>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</si>
  <si>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</si>
  <si>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</si>
  <si>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</si>
  <si>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</si>
  <si>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</si>
  <si>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</si>
  <si>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</si>
  <si>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</si>
  <si>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</si>
  <si>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</si>
  <si>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</si>
  <si>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</si>
  <si>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</si>
  <si>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</si>
  <si>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</si>
  <si>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</si>
  <si>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</si>
  <si>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</si>
  <si>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</si>
  <si>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</si>
  <si>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</si>
  <si>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</si>
  <si>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</si>
  <si>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</si>
  <si>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</si>
  <si>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</si>
  <si>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</si>
  <si>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</si>
  <si>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</si>
  <si>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</si>
  <si>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</si>
  <si>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</si>
  <si>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</si>
  <si>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</si>
  <si>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</si>
  <si>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</si>
  <si>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</si>
  <si>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</si>
  <si>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</si>
  <si>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</si>
  <si>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</si>
  <si>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</si>
  <si>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</si>
  <si>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</si>
  <si>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</si>
  <si>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</si>
  <si>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</si>
  <si>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</si>
  <si>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</si>
  <si>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</si>
  <si>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</si>
  <si>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</si>
  <si>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</si>
  <si>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</si>
  <si>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</si>
  <si>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</si>
  <si>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</si>
  <si>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</si>
  <si>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</si>
  <si>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</si>
  <si>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</si>
  <si>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</si>
  <si>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</si>
  <si>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</si>
  <si>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</si>
  <si>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</si>
  <si>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</si>
  <si>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</si>
  <si>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</si>
  <si>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</si>
  <si>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</si>
  <si>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</si>
  <si>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</si>
  <si>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</si>
  <si>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</si>
  <si>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</si>
  <si>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</si>
  <si>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</si>
  <si>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</si>
  <si>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</si>
  <si>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</si>
  <si>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</si>
  <si>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</si>
  <si>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</si>
  <si>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</si>
  <si>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</si>
  <si>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</si>
  <si>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</si>
  <si>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</si>
  <si>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</si>
  <si>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</si>
  <si>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</si>
  <si>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</si>
  <si>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</si>
  <si>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</si>
  <si>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</si>
  <si>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</si>
  <si>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</si>
  <si>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</si>
  <si>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</si>
  <si>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</si>
  <si>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</si>
  <si>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</si>
  <si>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</si>
  <si>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</si>
  <si>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</si>
  <si>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</si>
  <si>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</si>
  <si>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</si>
  <si>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</si>
  <si>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</si>
  <si>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</si>
  <si>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</si>
  <si>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</si>
  <si>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</si>
  <si>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</si>
  <si>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</si>
  <si>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</si>
  <si>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</si>
  <si>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</si>
  <si>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</si>
  <si>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</si>
  <si>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</si>
  <si>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</si>
  <si>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</si>
  <si>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</si>
  <si>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</si>
  <si>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</si>
  <si>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</si>
  <si>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</si>
  <si>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</si>
  <si>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</si>
  <si>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</si>
  <si>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</si>
  <si>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</si>
  <si>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</si>
  <si>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</si>
  <si>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</si>
  <si>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</si>
  <si>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</si>
  <si>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</si>
  <si>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</si>
  <si>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</si>
  <si>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</si>
  <si>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</si>
  <si>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</si>
  <si>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</si>
  <si>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</si>
  <si>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</si>
  <si>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</si>
  <si>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</si>
  <si>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</si>
  <si>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</si>
  <si>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</si>
  <si>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</si>
  <si>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</si>
  <si>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</si>
  <si>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</si>
  <si>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</si>
  <si>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</si>
  <si>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</si>
  <si>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</si>
  <si>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</si>
  <si>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</si>
  <si>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</si>
  <si>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</si>
  <si>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</si>
  <si>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</si>
  <si>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</si>
  <si>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</si>
  <si>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</si>
  <si>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</si>
  <si>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</si>
  <si>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</si>
  <si>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</si>
  <si>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</si>
  <si>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</si>
  <si>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</si>
  <si>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</si>
  <si>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</si>
  <si>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</si>
  <si>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</si>
  <si>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</si>
  <si>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</si>
  <si>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</si>
  <si>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</si>
  <si>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</si>
  <si>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</si>
  <si>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</si>
  <si>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</si>
  <si>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</si>
  <si>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</si>
  <si>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</si>
  <si>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</si>
  <si>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</si>
  <si>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</si>
  <si>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</si>
  <si>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</si>
  <si>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</si>
  <si>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</si>
  <si>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</si>
  <si>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</si>
  <si>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</si>
  <si>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</si>
  <si>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</si>
  <si>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</si>
  <si>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</si>
  <si>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</si>
  <si>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</si>
  <si>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</si>
  <si>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</si>
  <si>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</si>
  <si>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</si>
  <si>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</si>
  <si>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</si>
  <si>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</si>
  <si>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</si>
  <si>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</si>
  <si>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</si>
  <si>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</si>
  <si>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</si>
  <si>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</si>
  <si>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</si>
  <si>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</si>
  <si>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</si>
  <si>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</si>
  <si>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</si>
  <si>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</si>
  <si>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</si>
  <si>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</si>
  <si>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</si>
  <si>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</si>
  <si>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</si>
  <si>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</si>
  <si>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</si>
  <si>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</si>
  <si>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</si>
  <si>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</si>
  <si>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</si>
  <si>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</si>
  <si>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</si>
  <si>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</si>
  <si>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</si>
  <si>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</si>
  <si>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</si>
  <si>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</si>
  <si>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</si>
  <si>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</si>
  <si>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</si>
  <si>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</si>
  <si>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</si>
  <si>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</si>
  <si>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</si>
  <si>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</si>
  <si>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</si>
  <si>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</si>
  <si>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</si>
  <si>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</si>
  <si>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</si>
  <si>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</si>
  <si>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</si>
  <si>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</si>
  <si>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</si>
  <si>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</si>
  <si>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</si>
  <si>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</si>
  <si>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</si>
  <si>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</si>
  <si>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</si>
  <si>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</si>
  <si>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</si>
  <si>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</si>
  <si>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</si>
  <si>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</si>
  <si>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</si>
  <si>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</si>
  <si>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</si>
  <si>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</si>
  <si>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</si>
  <si>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</si>
  <si>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</si>
  <si>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</si>
  <si>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</si>
  <si>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</si>
  <si>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</si>
  <si>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</si>
  <si>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</si>
  <si>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</si>
  <si>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</si>
  <si>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</si>
  <si>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</si>
  <si>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</si>
  <si>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</si>
  <si>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</si>
  <si>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</si>
  <si>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</si>
  <si>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</si>
  <si>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</si>
  <si>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</si>
  <si>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</si>
  <si>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</si>
  <si>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</si>
  <si>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</si>
  <si>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</si>
  <si>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</si>
  <si>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</si>
  <si>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</si>
  <si>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</si>
  <si>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</si>
  <si>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</si>
  <si>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</si>
  <si>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</si>
  <si>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</si>
  <si>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</si>
  <si>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</si>
  <si>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</si>
  <si>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</si>
  <si>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</si>
  <si>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</si>
  <si>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</si>
  <si>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</si>
  <si>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</si>
  <si>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</si>
  <si>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</si>
  <si>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</si>
  <si>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</si>
  <si>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</si>
  <si>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</si>
  <si>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</si>
  <si>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</si>
  <si>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</si>
  <si>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</si>
  <si>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</si>
  <si>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</si>
  <si>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</si>
  <si>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</si>
  <si>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</si>
  <si>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</si>
  <si>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</si>
  <si>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</si>
  <si>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</si>
  <si>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</si>
  <si>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</si>
  <si>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</si>
  <si>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</si>
  <si>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</si>
  <si>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</si>
  <si>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</si>
  <si>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</si>
  <si>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</si>
  <si>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</si>
  <si>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</si>
  <si>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</si>
  <si>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</si>
  <si>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</si>
  <si>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</si>
  <si>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</si>
  <si>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</si>
  <si>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</si>
  <si>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</si>
  <si>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</si>
  <si>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</si>
  <si>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</si>
  <si>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</si>
  <si>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</si>
  <si>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</si>
  <si>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</si>
  <si>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</si>
  <si>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</si>
  <si>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</si>
  <si>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</si>
  <si>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</si>
  <si>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</si>
  <si>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</si>
  <si>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</si>
  <si>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</si>
  <si>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</si>
  <si>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</si>
  <si>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</si>
  <si>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</si>
  <si>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</si>
  <si>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</si>
  <si>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</si>
  <si>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</si>
  <si>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</si>
  <si>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</si>
  <si>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</si>
  <si>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</si>
  <si>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</si>
  <si>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</si>
  <si>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</si>
  <si>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</si>
  <si>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</si>
  <si>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</si>
  <si>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</si>
  <si>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</si>
  <si>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</si>
  <si>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</si>
  <si>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</si>
  <si>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</si>
  <si>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</si>
  <si>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</si>
  <si>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</si>
  <si>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</si>
  <si>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</si>
  <si>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</si>
  <si>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</si>
  <si>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</si>
  <si>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</si>
  <si>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</si>
  <si>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</si>
  <si>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</si>
  <si>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</si>
  <si>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</si>
  <si>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</si>
  <si>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</si>
  <si>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</si>
  <si>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</si>
  <si>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</si>
  <si>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</si>
  <si>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</si>
  <si>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</si>
  <si>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</si>
  <si>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</si>
  <si>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</si>
  <si>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</si>
  <si>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</si>
  <si>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</si>
  <si>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</si>
  <si>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</si>
  <si>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</si>
  <si>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</si>
  <si>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</si>
  <si>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</si>
  <si>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</si>
  <si>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</si>
  <si>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</si>
  <si>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</si>
  <si>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</si>
  <si>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</si>
  <si>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</si>
  <si>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</si>
  <si>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</si>
  <si>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</si>
  <si>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</si>
  <si>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</si>
  <si>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</si>
  <si>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</si>
  <si>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</si>
  <si>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</si>
  <si>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</si>
  <si>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</si>
  <si>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</si>
  <si>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</si>
  <si>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</si>
  <si>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</si>
  <si>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</si>
  <si>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</si>
  <si>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</si>
  <si>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</si>
  <si>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</si>
  <si>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</si>
  <si>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</si>
  <si>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</si>
  <si>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</si>
  <si>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</si>
  <si>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</si>
  <si>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</si>
  <si>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</si>
  <si>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</si>
  <si>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</si>
  <si>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</si>
  <si>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</si>
  <si>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</si>
  <si>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</si>
  <si>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</si>
  <si>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</si>
  <si>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</si>
  <si>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</si>
  <si>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</si>
  <si>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</si>
  <si>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</si>
  <si>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</si>
  <si>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</si>
  <si>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</si>
  <si>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</si>
  <si>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</si>
  <si>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</si>
  <si>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</si>
  <si>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</si>
  <si>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</si>
  <si>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</si>
  <si>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</si>
  <si>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</si>
  <si>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</si>
  <si>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</si>
  <si>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</si>
  <si>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</si>
  <si>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</si>
  <si>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</si>
  <si>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</si>
  <si>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</si>
  <si>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</si>
  <si>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</si>
  <si>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</si>
  <si>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</si>
  <si>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</si>
  <si>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</si>
  <si>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</si>
  <si>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</si>
  <si>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</si>
  <si>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</si>
  <si>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</si>
  <si>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</si>
  <si>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</si>
  <si>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</si>
  <si>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</si>
  <si>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</si>
  <si>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</si>
  <si>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</si>
  <si>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</si>
  <si>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</si>
  <si>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</si>
  <si>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</si>
  <si>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</si>
  <si>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</si>
  <si>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</si>
  <si>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</si>
  <si>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</si>
  <si>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</si>
  <si>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</si>
  <si>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</si>
  <si>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</si>
  <si>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</si>
  <si>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</si>
  <si>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</si>
  <si>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</si>
  <si>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</si>
  <si>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</si>
  <si>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</si>
  <si>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</si>
  <si>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</si>
  <si>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</si>
  <si>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</si>
  <si>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</si>
  <si>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</si>
  <si>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</si>
  <si>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</si>
  <si>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</si>
  <si>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</si>
  <si>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</si>
  <si>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</si>
  <si>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</si>
  <si>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</si>
  <si>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</si>
  <si>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</si>
  <si>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</si>
  <si>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</si>
  <si>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</si>
  <si>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</si>
  <si>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</si>
  <si>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</si>
  <si>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</si>
  <si>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</si>
  <si>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</si>
  <si>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</si>
  <si>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</si>
  <si>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</si>
  <si>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</si>
  <si>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</si>
  <si>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</si>
  <si>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</si>
  <si>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</si>
  <si>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</si>
  <si>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</si>
  <si>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</si>
  <si>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</si>
  <si>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</si>
  <si>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</si>
  <si>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</si>
  <si>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</si>
  <si>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</si>
  <si>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</si>
  <si>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</si>
  <si>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</si>
  <si>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</si>
  <si>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</si>
  <si>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</si>
  <si>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</si>
  <si>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</si>
  <si>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</si>
  <si>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</si>
  <si>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</si>
  <si>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</si>
  <si>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</si>
  <si>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</si>
  <si>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</si>
  <si>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</si>
  <si>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</si>
  <si>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</si>
  <si>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</si>
  <si>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</si>
  <si>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</si>
  <si>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</si>
  <si>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</si>
  <si>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</si>
  <si>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</si>
  <si>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</si>
  <si>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</si>
  <si>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</si>
  <si>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</si>
  <si>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</si>
  <si>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</si>
  <si>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</si>
  <si>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</si>
  <si>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</si>
  <si>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</si>
  <si>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</si>
  <si>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</si>
  <si>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</si>
  <si>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</si>
  <si>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</si>
  <si>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</si>
  <si>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</si>
  <si>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</si>
  <si>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</si>
  <si>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</si>
  <si>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</si>
  <si>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</si>
  <si>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</si>
  <si>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</si>
  <si>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</si>
  <si>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</si>
  <si>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</si>
  <si>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</si>
  <si>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</si>
  <si>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</si>
  <si>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</si>
  <si>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</si>
  <si>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</si>
  <si>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</si>
  <si>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</si>
  <si>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</si>
  <si>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</si>
  <si>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</si>
  <si>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</si>
  <si>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</si>
  <si>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</si>
  <si>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</si>
  <si>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</si>
  <si>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</si>
  <si>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</si>
  <si>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</si>
  <si>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</si>
  <si>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</si>
  <si>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</si>
  <si>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</si>
  <si>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</si>
  <si>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</si>
  <si>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</si>
  <si>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</si>
  <si>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</si>
  <si>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</si>
  <si>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</si>
  <si>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</si>
  <si>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</si>
  <si>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</si>
  <si>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</si>
  <si>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</si>
  <si>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</si>
  <si>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</si>
  <si>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</si>
  <si>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</si>
  <si>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</si>
  <si>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</si>
  <si>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</si>
  <si>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</si>
  <si>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</si>
  <si>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</si>
  <si>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</si>
  <si>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</si>
  <si>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</si>
  <si>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</si>
  <si>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</si>
  <si>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</si>
  <si>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</si>
  <si>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</si>
  <si>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</si>
  <si>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</si>
  <si>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</si>
  <si>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</si>
  <si>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</si>
  <si>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</si>
  <si>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</si>
  <si>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</si>
  <si>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</si>
  <si>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</si>
  <si>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</si>
  <si>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</si>
  <si>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</si>
  <si>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</si>
  <si>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</si>
  <si>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</si>
  <si>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</si>
  <si>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</si>
  <si>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</si>
  <si>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</si>
  <si>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</si>
  <si>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</si>
  <si>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</si>
  <si>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</si>
  <si>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</si>
  <si>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</si>
  <si>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</si>
  <si>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</si>
  <si>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</si>
  <si>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</si>
  <si>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</si>
  <si>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</si>
  <si>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</si>
  <si>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</si>
  <si>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</si>
  <si>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</si>
  <si>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</si>
  <si>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</si>
  <si>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</si>
  <si>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</si>
  <si>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</si>
  <si>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</si>
  <si>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</si>
  <si>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</si>
  <si>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</si>
  <si>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</si>
  <si>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</si>
  <si>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</si>
  <si>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</si>
  <si>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</si>
  <si>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</si>
  <si>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</si>
  <si>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</si>
  <si>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</si>
  <si>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</si>
  <si>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</si>
  <si>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</si>
  <si>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</si>
  <si>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</si>
  <si>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</si>
  <si>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</si>
  <si>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</si>
  <si>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</si>
  <si>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</si>
  <si>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</si>
  <si>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</si>
  <si>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</si>
  <si>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</si>
  <si>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</si>
  <si>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</si>
  <si>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</si>
  <si>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</si>
  <si>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</si>
  <si>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</si>
  <si>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</si>
  <si>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</si>
  <si>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</si>
  <si>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</si>
  <si>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</si>
  <si>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</si>
  <si>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</si>
  <si>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</si>
  <si>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</si>
  <si>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</si>
  <si>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</si>
  <si>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</si>
  <si>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</si>
  <si>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</si>
  <si>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</si>
  <si>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</si>
  <si>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</si>
  <si>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</si>
  <si>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</si>
  <si>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</si>
  <si>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</si>
  <si>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</si>
  <si>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</si>
  <si>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</si>
  <si>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</si>
  <si>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</si>
  <si>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</si>
  <si>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</si>
  <si>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</si>
  <si>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</si>
  <si>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</si>
  <si>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</si>
  <si>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</si>
  <si>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</si>
  <si>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</si>
  <si>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</si>
  <si>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</si>
  <si>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</si>
  <si>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</si>
  <si>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</si>
  <si>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</si>
  <si>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</si>
  <si>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</si>
  <si>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</si>
  <si>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</si>
  <si>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</si>
  <si>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</si>
  <si>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</si>
  <si>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</si>
  <si>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</si>
  <si>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</si>
  <si>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</si>
  <si>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</si>
  <si>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</si>
  <si>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</si>
  <si>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</si>
  <si>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</si>
  <si>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</si>
  <si>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</si>
  <si>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</si>
  <si>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</si>
  <si>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</si>
  <si>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</si>
  <si>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</si>
  <si>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</si>
  <si>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</si>
  <si>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</si>
  <si>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</si>
  <si>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</si>
  <si>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</si>
  <si>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</si>
  <si>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</si>
  <si>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</si>
  <si>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</si>
  <si>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</si>
  <si>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</si>
  <si>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</si>
  <si>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</si>
  <si>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</si>
  <si>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</si>
  <si>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</si>
  <si>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</si>
  <si>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</si>
  <si>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</si>
  <si>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</si>
  <si>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</si>
  <si>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</si>
  <si>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</si>
  <si>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</si>
  <si>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</si>
  <si>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</si>
  <si>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</si>
  <si>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</si>
  <si>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</si>
  <si>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</si>
  <si>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</si>
  <si>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</si>
  <si>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</si>
  <si>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</si>
  <si>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</si>
  <si>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</si>
  <si>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</si>
  <si>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</si>
  <si>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</si>
  <si>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</si>
  <si>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</si>
  <si>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</si>
  <si>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</si>
  <si>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</si>
  <si>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</si>
  <si>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</si>
  <si>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</si>
  <si>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</si>
  <si>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</si>
  <si>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</si>
  <si>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</si>
  <si>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</si>
  <si>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</si>
  <si>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</si>
  <si>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</si>
  <si>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</si>
  <si>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</si>
  <si>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</si>
  <si>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</si>
  <si>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</si>
  <si>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</si>
  <si>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</si>
  <si>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</si>
  <si>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</si>
  <si>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</si>
  <si>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</si>
  <si>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</si>
  <si>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</si>
  <si>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</si>
  <si>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</si>
  <si>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</si>
  <si>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</si>
  <si>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</si>
  <si>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</si>
  <si>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</si>
  <si>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</si>
  <si>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</si>
  <si>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</si>
  <si>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</si>
  <si>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</si>
  <si>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</si>
  <si>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</si>
  <si>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</si>
  <si>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</si>
  <si>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</si>
  <si>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</si>
  <si>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</si>
  <si>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</si>
  <si>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</si>
  <si>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</si>
  <si>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</si>
  <si>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</si>
  <si>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</si>
  <si>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</si>
  <si>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</si>
  <si>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</si>
  <si>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</si>
  <si>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</si>
  <si>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</si>
  <si>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</si>
  <si>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</si>
  <si>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</si>
  <si>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</si>
  <si>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</si>
  <si>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</si>
  <si>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</si>
  <si>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</si>
  <si>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</si>
  <si>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</si>
  <si>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</si>
  <si>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</si>
  <si>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</si>
  <si>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</si>
  <si>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</si>
  <si>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</si>
  <si>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</si>
  <si>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</si>
  <si>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</si>
  <si>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</si>
  <si>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</si>
  <si>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</si>
  <si>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</si>
  <si>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</si>
  <si>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</si>
  <si>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</si>
  <si>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</si>
  <si>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</si>
  <si>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</si>
  <si>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</si>
  <si>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</si>
  <si>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</si>
  <si>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</si>
  <si>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</si>
  <si>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</si>
  <si>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</si>
  <si>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</si>
  <si>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</si>
  <si>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</si>
  <si>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</si>
  <si>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</si>
  <si>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</si>
  <si>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</si>
  <si>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</si>
  <si>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</si>
  <si>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</si>
  <si>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</si>
  <si>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</si>
  <si>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</si>
  <si>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</si>
  <si>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</si>
  <si>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</si>
  <si>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</si>
  <si>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</si>
  <si>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</si>
  <si>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</si>
  <si>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</si>
  <si>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</si>
  <si>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</si>
  <si>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</si>
  <si>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</si>
  <si>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</si>
  <si>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</si>
  <si>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</si>
  <si>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</si>
  <si>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</si>
  <si>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</si>
  <si>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</si>
  <si>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</si>
  <si>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</si>
  <si>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</si>
  <si>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</si>
  <si>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</si>
  <si>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</si>
  <si>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</si>
  <si>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</si>
  <si>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</si>
  <si>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</si>
  <si>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</si>
  <si>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</si>
  <si>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</si>
  <si>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</si>
  <si>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</si>
  <si>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</si>
  <si>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</si>
  <si>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</si>
  <si>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</si>
  <si>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</si>
  <si>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</si>
  <si>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</si>
  <si>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</si>
  <si>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</si>
  <si>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</si>
  <si>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</si>
  <si>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</si>
  <si>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</si>
  <si>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</si>
  <si>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</si>
  <si>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</si>
  <si>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</si>
  <si>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</si>
  <si>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</si>
  <si>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</si>
  <si>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</si>
  <si>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</si>
  <si>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</si>
  <si>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</si>
  <si>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</si>
  <si>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</si>
  <si>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</si>
  <si>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</si>
  <si>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</si>
  <si>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</si>
  <si>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</si>
  <si>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</si>
  <si>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</si>
  <si>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</si>
  <si>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</si>
  <si>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</si>
  <si>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</si>
  <si>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</si>
  <si>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</si>
  <si>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</si>
  <si>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</si>
  <si>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</si>
  <si>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</si>
  <si>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</si>
  <si>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</si>
  <si>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</si>
  <si>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</si>
  <si>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</si>
  <si>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</si>
  <si>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</si>
  <si>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</si>
  <si>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</si>
  <si>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</si>
  <si>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</si>
  <si>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</si>
  <si>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</si>
  <si>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</si>
  <si>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</si>
  <si>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</si>
  <si>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</si>
  <si>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</si>
  <si>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</si>
  <si>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</si>
  <si>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</si>
  <si>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</si>
  <si>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</si>
  <si>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</si>
  <si>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</si>
  <si>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</si>
  <si>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</si>
  <si>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</si>
  <si>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</si>
  <si>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</si>
  <si>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</si>
  <si>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</si>
  <si>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</si>
  <si>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</si>
  <si>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</si>
  <si>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</si>
  <si>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</si>
  <si>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</si>
  <si>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</si>
  <si>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</si>
  <si>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</si>
  <si>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</si>
  <si>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</si>
  <si>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</si>
  <si>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</si>
  <si>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</si>
  <si>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</si>
  <si>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</si>
  <si>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</si>
  <si>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</si>
  <si>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</si>
  <si>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</si>
  <si>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</si>
  <si>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</si>
  <si>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</si>
  <si>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</si>
  <si>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</si>
  <si>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</si>
  <si>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</si>
  <si>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</si>
  <si>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</si>
  <si>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</si>
  <si>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</si>
  <si>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</si>
  <si>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</si>
  <si>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</si>
  <si>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</si>
  <si>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</si>
  <si>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</si>
  <si>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</si>
  <si>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</si>
  <si>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</si>
  <si>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</si>
  <si>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</si>
  <si>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</si>
  <si>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</si>
  <si>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</si>
  <si>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</si>
  <si>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</si>
  <si>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</si>
  <si>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</si>
  <si>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</si>
  <si>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</si>
  <si>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</si>
  <si>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</si>
  <si>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</si>
  <si>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</si>
  <si>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</si>
  <si>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</si>
  <si>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</si>
  <si>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</si>
  <si>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</si>
  <si>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</si>
  <si>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</si>
  <si>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</si>
  <si>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</si>
  <si>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</si>
  <si>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</si>
  <si>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</si>
  <si>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</si>
  <si>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</si>
  <si>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</si>
  <si>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</si>
  <si>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</si>
  <si>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</si>
  <si>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</si>
  <si>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</si>
  <si>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</si>
  <si>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</si>
  <si>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</si>
  <si>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</si>
  <si>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</si>
  <si>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</si>
  <si>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</si>
  <si>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</si>
  <si>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</si>
  <si>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</si>
  <si>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</si>
  <si>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</si>
  <si>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</si>
  <si>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</si>
  <si>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</si>
  <si>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</si>
  <si>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</si>
  <si>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</si>
  <si>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</si>
  <si>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</si>
  <si>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</si>
  <si>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</si>
  <si>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</si>
  <si>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</si>
  <si>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</si>
  <si>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</si>
  <si>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</si>
  <si>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</si>
  <si>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</si>
  <si>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</si>
  <si>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</si>
  <si>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</si>
  <si>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</si>
  <si>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</si>
  <si>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</si>
  <si>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</si>
  <si>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</si>
  <si>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</si>
  <si>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</si>
  <si>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</si>
  <si>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</si>
  <si>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</si>
  <si>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</si>
  <si>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</si>
  <si>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</si>
  <si>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</si>
  <si>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</si>
  <si>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</si>
  <si>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</si>
  <si>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</si>
  <si>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</si>
  <si>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</si>
  <si>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</si>
  <si>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</si>
  <si>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</si>
  <si>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</si>
  <si>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</si>
  <si>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</si>
  <si>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</si>
  <si>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</si>
  <si>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</si>
  <si>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</si>
  <si>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</si>
  <si>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</si>
  <si>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</si>
  <si>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</si>
  <si>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</si>
  <si>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</si>
  <si>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</si>
  <si>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</si>
  <si>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</si>
  <si>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</si>
  <si>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</si>
  <si>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</si>
  <si>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</si>
  <si>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</si>
  <si>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</si>
  <si>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</si>
  <si>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</si>
  <si>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</si>
  <si>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</si>
  <si>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</si>
  <si>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</si>
  <si>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</si>
  <si>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</si>
  <si>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</si>
  <si>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</si>
  <si>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</si>
  <si>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</si>
  <si>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</si>
  <si>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</si>
  <si>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</si>
  <si>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</si>
  <si>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</si>
  <si>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</si>
  <si>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</si>
  <si>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</si>
  <si>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</si>
  <si>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</si>
  <si>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</si>
  <si>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</si>
  <si>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</si>
  <si>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</si>
  <si>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</si>
  <si>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</si>
  <si>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</si>
  <si>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</si>
  <si>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</si>
  <si>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</si>
  <si>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</si>
  <si>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</si>
  <si>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</si>
  <si>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</si>
  <si>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</si>
  <si>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</si>
  <si>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</si>
  <si>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</si>
  <si>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</si>
  <si>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</si>
  <si>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</si>
  <si>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</si>
  <si>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</si>
  <si>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</si>
  <si>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</si>
  <si>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</si>
  <si>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</si>
  <si>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</si>
  <si>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</si>
  <si>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</si>
  <si>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</si>
  <si>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</si>
  <si>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</si>
  <si>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</si>
  <si>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</si>
  <si>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</si>
  <si>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</si>
  <si>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</si>
  <si>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</si>
  <si>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</si>
  <si>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</si>
  <si>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</si>
  <si>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</si>
  <si>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</si>
  <si>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</si>
  <si>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</si>
  <si>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</si>
  <si>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</si>
  <si>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</si>
  <si>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</si>
  <si>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</si>
  <si>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</si>
  <si>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</si>
  <si>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</si>
  <si>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</si>
  <si>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</si>
  <si>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</si>
  <si>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</si>
  <si>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</si>
  <si>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</si>
  <si>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</si>
  <si>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</si>
  <si>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</si>
  <si>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</si>
  <si>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</si>
  <si>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</si>
  <si>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</si>
  <si>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</si>
  <si>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</si>
  <si>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</si>
  <si>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</si>
  <si>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</si>
  <si>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</si>
  <si>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</si>
  <si>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</si>
  <si>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</si>
  <si>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</si>
  <si>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</si>
  <si>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</si>
  <si>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</si>
  <si>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</si>
  <si>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</si>
  <si>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</si>
  <si>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</si>
  <si>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</si>
  <si>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</si>
  <si>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</si>
  <si>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</si>
  <si>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</si>
  <si>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</si>
  <si>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</si>
  <si>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</si>
  <si>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</si>
  <si>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</si>
  <si>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</si>
  <si>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</si>
  <si>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</si>
  <si>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</si>
  <si>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</si>
  <si>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</si>
  <si>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</si>
  <si>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</si>
  <si>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</si>
  <si>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</si>
  <si>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</si>
  <si>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</si>
  <si>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</si>
  <si>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</si>
  <si>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</si>
  <si>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</si>
  <si>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</si>
  <si>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</si>
  <si>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</si>
  <si>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</si>
  <si>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</si>
  <si>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</si>
  <si>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</si>
  <si>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</si>
  <si>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</si>
  <si>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</si>
  <si>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</si>
  <si>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</si>
  <si>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</si>
  <si>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</si>
  <si>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</si>
  <si>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</si>
  <si>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</si>
  <si>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</si>
  <si>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</si>
  <si>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</si>
  <si>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</si>
  <si>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</si>
  <si>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</si>
  <si>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</si>
  <si>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</si>
  <si>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</si>
  <si>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</si>
  <si>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</si>
  <si>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</si>
  <si>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</si>
  <si>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</si>
  <si>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</si>
  <si>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</si>
  <si>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</si>
  <si>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</si>
  <si>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</si>
  <si>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</si>
  <si>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</si>
  <si>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</si>
  <si>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</si>
  <si>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</si>
  <si>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</si>
  <si>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</si>
  <si>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</si>
  <si>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</si>
  <si>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</si>
  <si>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</si>
  <si>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</si>
  <si>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</si>
  <si>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</si>
  <si>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</si>
  <si>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</si>
  <si>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</si>
  <si>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</si>
  <si>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</si>
  <si>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</si>
  <si>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</si>
  <si>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</si>
  <si>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</si>
  <si>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</si>
  <si>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</si>
  <si>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</si>
  <si>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</si>
  <si>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</si>
  <si>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</si>
  <si>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</si>
  <si>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</si>
  <si>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</si>
  <si>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</si>
  <si>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</si>
  <si>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</si>
  <si>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</si>
  <si>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</si>
  <si>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</si>
  <si>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</si>
  <si>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</si>
  <si>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</si>
  <si>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</si>
  <si>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</si>
  <si>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</si>
  <si>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</si>
  <si>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</si>
  <si>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</si>
  <si>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</si>
  <si>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</si>
  <si>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</si>
  <si>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</si>
  <si>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</si>
  <si>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</si>
  <si>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</si>
  <si>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</si>
  <si>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</si>
  <si>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</si>
  <si>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</si>
  <si>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</si>
  <si>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</si>
  <si>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</si>
  <si>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</si>
  <si>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</si>
  <si>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</si>
  <si>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</si>
  <si>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</si>
  <si>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</si>
  <si>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</si>
  <si>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</si>
  <si>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</si>
  <si>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</si>
  <si>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</si>
  <si>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</si>
  <si>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</si>
  <si>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</si>
  <si>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</si>
  <si>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</si>
  <si>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</si>
  <si>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</si>
  <si>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</si>
  <si>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</si>
  <si>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</si>
  <si>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</si>
  <si>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</si>
  <si>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</si>
  <si>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</si>
  <si>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</si>
  <si>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</si>
  <si>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</si>
  <si>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</si>
  <si>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</si>
  <si>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</si>
  <si>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</si>
  <si>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</si>
  <si>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</si>
  <si>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</si>
  <si>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</si>
  <si>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</si>
  <si>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</si>
  <si>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</si>
  <si>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</si>
  <si>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</si>
  <si>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</si>
  <si>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</si>
  <si>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</si>
  <si>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</si>
  <si>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</si>
  <si>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</si>
  <si>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</si>
  <si>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</si>
  <si>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</si>
  <si>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</si>
  <si>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</si>
  <si>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</si>
  <si>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</si>
  <si>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</si>
  <si>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</si>
  <si>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</si>
  <si>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</si>
  <si>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</si>
  <si>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</si>
  <si>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</si>
  <si>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</si>
  <si>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</si>
  <si>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</si>
  <si>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</si>
  <si>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</si>
  <si>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</si>
  <si>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</si>
  <si>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</si>
  <si>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</si>
  <si>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</si>
  <si>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</si>
  <si>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</si>
  <si>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</si>
  <si>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</si>
  <si>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</si>
  <si>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</si>
  <si>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</si>
  <si>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</si>
  <si>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</si>
  <si>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</si>
  <si>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</si>
  <si>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</si>
  <si>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</si>
  <si>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</si>
  <si>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</si>
  <si>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</si>
  <si>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</si>
  <si>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</si>
  <si>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</si>
  <si>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</si>
  <si>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</si>
  <si>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</si>
  <si>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</si>
  <si>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</si>
  <si>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</si>
  <si>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</si>
  <si>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</si>
  <si>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</si>
  <si>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</si>
  <si>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</si>
  <si>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</si>
  <si>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</si>
  <si>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</si>
  <si>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</si>
  <si>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</si>
  <si>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</si>
  <si>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</si>
  <si>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</si>
  <si>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</si>
  <si>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</si>
  <si>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</si>
  <si>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</si>
  <si>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</si>
  <si>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</si>
  <si>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</si>
  <si>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</si>
  <si>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</si>
  <si>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</si>
  <si>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</si>
  <si>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</si>
  <si>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</si>
  <si>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</si>
  <si>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</si>
  <si>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</si>
  <si>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</si>
  <si>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</si>
  <si>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</si>
  <si>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</si>
  <si>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</si>
  <si>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</si>
  <si>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</si>
  <si>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</si>
  <si>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</si>
  <si>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</si>
  <si>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</si>
  <si>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</si>
  <si>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</si>
  <si>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</si>
  <si>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</si>
  <si>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</si>
  <si>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</si>
  <si>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</si>
  <si>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</si>
  <si>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</si>
  <si>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</si>
  <si>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</si>
  <si>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</si>
  <si>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</si>
  <si>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</si>
  <si>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</si>
  <si>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</si>
  <si>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</si>
  <si>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</si>
  <si>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</si>
  <si>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</si>
  <si>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</si>
  <si>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</si>
  <si>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</si>
  <si>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</si>
  <si>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</si>
  <si>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</si>
  <si>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</si>
  <si>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</si>
  <si>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</si>
  <si>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</si>
  <si>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</si>
  <si>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</si>
  <si>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</si>
  <si>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</si>
  <si>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</si>
  <si>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</si>
  <si>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</si>
  <si>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</si>
  <si>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</si>
  <si>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</si>
  <si>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</si>
  <si>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</si>
  <si>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</si>
  <si>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</si>
  <si>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</si>
  <si>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</si>
  <si>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</si>
  <si>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</si>
  <si>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</si>
  <si>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</si>
  <si>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</si>
  <si>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</si>
  <si>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</si>
  <si>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</si>
  <si>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</si>
  <si>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</si>
  <si>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</si>
  <si>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</si>
  <si>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</si>
  <si>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</si>
  <si>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</si>
  <si>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</si>
  <si>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</si>
  <si>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</si>
  <si>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</si>
  <si>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</si>
  <si>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</si>
  <si>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</si>
  <si>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</si>
  <si>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</si>
  <si>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</si>
  <si>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</si>
  <si>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</si>
  <si>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</si>
  <si>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</si>
  <si>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</si>
  <si>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</si>
  <si>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</si>
  <si>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</si>
  <si>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</si>
  <si>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</si>
  <si>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</si>
  <si>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</si>
  <si>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</si>
  <si>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</si>
  <si>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</si>
  <si>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</si>
  <si>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</si>
  <si>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</si>
  <si>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</si>
  <si>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</si>
  <si>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</si>
  <si>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</si>
  <si>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</si>
  <si>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</si>
  <si>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</si>
  <si>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</si>
  <si>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</si>
  <si>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</si>
  <si>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</si>
  <si>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</si>
  <si>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</si>
  <si>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</si>
  <si>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</si>
  <si>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</si>
  <si>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</si>
  <si>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</si>
  <si>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</si>
  <si>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</si>
  <si>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</si>
  <si>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</si>
  <si>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</si>
  <si>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</si>
  <si>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</si>
  <si>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</si>
  <si>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</si>
  <si>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</si>
  <si>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</si>
  <si>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</si>
  <si>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</si>
  <si>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</si>
  <si>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</si>
  <si>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</si>
  <si>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</si>
  <si>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</si>
  <si>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</si>
  <si>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</si>
  <si>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</si>
  <si>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</si>
  <si>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</si>
  <si>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</si>
  <si>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</si>
  <si>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</si>
  <si>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</si>
  <si>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</si>
  <si>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</si>
  <si>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</si>
  <si>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</si>
  <si>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</si>
  <si>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</si>
  <si>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</si>
  <si>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</si>
  <si>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</si>
  <si>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</si>
  <si>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</si>
  <si>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</si>
  <si>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</si>
  <si>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</si>
  <si>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</si>
  <si>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</si>
  <si>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</si>
  <si>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</si>
  <si>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</si>
  <si>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</si>
  <si>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</si>
  <si>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</si>
  <si>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</si>
  <si>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</si>
  <si>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</si>
  <si>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</si>
  <si>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</si>
  <si>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</si>
  <si>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</si>
  <si>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</si>
  <si>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</si>
  <si>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</si>
  <si>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</si>
  <si>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</si>
  <si>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</si>
  <si>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</si>
  <si>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</si>
  <si>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</si>
  <si>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</si>
  <si>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</si>
  <si>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</si>
  <si>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</si>
  <si>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</si>
  <si>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</si>
  <si>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</si>
  <si>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</si>
  <si>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</si>
  <si>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</si>
  <si>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</si>
  <si>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</si>
  <si>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</si>
  <si>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</si>
  <si>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</si>
  <si>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</si>
  <si>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</si>
  <si>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</si>
  <si>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</si>
  <si>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</si>
  <si>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</si>
  <si>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</si>
  <si>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</si>
  <si>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</si>
  <si>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</si>
  <si>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</si>
  <si>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</si>
  <si>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</si>
  <si>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</si>
  <si>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</si>
  <si>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</si>
  <si>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</si>
  <si>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</si>
  <si>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</si>
  <si>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</si>
  <si>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</si>
  <si>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</si>
  <si>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</si>
  <si>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</si>
  <si>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</si>
  <si>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</si>
  <si>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</si>
  <si>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</si>
  <si>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</si>
  <si>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</si>
  <si>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</si>
  <si>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</si>
  <si>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</si>
  <si>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</si>
  <si>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</si>
  <si>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</si>
  <si>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</si>
  <si>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</si>
  <si>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</si>
  <si>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</si>
  <si>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</si>
  <si>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</si>
  <si>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</si>
  <si>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</si>
  <si>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</si>
  <si>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</si>
  <si>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</si>
  <si>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</si>
  <si>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</si>
  <si>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</si>
  <si>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</si>
  <si>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</si>
  <si>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</si>
  <si>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</si>
  <si>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</si>
  <si>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</si>
  <si>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</si>
  <si>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</si>
  <si>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</si>
  <si>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</si>
  <si>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</si>
  <si>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</si>
  <si>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</si>
  <si>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</si>
  <si>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</si>
  <si>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</si>
  <si>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</si>
  <si>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</si>
  <si>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</si>
  <si>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</si>
  <si>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</si>
  <si>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</si>
  <si>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</si>
  <si>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</si>
  <si>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</si>
  <si>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</si>
  <si>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</si>
  <si>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</si>
  <si>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</si>
  <si>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</si>
  <si>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</si>
  <si>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</si>
  <si>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</si>
  <si>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</si>
  <si>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</si>
  <si>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</si>
  <si>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</si>
  <si>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</si>
  <si>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</si>
  <si>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</si>
  <si>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</si>
  <si>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</si>
  <si>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</si>
  <si>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</si>
  <si>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</si>
  <si>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</si>
  <si>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</si>
  <si>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</si>
  <si>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</si>
  <si>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</si>
  <si>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</si>
  <si>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</si>
  <si>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</si>
  <si>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</si>
  <si>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</si>
  <si>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</si>
  <si>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</si>
  <si>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</si>
  <si>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</si>
  <si>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</si>
  <si>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</si>
  <si>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</si>
  <si>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</si>
  <si>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</si>
  <si>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</si>
  <si>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</si>
  <si>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</si>
  <si>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</si>
  <si>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</si>
  <si>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</si>
  <si>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</si>
  <si>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</si>
  <si>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</si>
  <si>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</si>
  <si>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</si>
  <si>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</si>
  <si>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</si>
  <si>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</si>
  <si>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</si>
  <si>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</si>
  <si>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</si>
  <si>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</si>
  <si>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</si>
  <si>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</si>
  <si>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</si>
  <si>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</si>
  <si>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</si>
  <si>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</si>
  <si>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</si>
  <si>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</si>
  <si>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</si>
  <si>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</si>
  <si>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</si>
  <si>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</si>
  <si>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</si>
  <si>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</si>
  <si>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</si>
  <si>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</si>
  <si>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</si>
  <si>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</si>
  <si>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</si>
  <si>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</si>
  <si>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</si>
  <si>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</si>
  <si>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</si>
  <si>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</si>
  <si>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</si>
  <si>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</si>
  <si>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</si>
  <si>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</si>
  <si>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</si>
  <si>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</si>
  <si>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</si>
  <si>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</si>
  <si>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</si>
  <si>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</si>
  <si>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</si>
  <si>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</si>
  <si>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</si>
  <si>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</si>
  <si>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</si>
  <si>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</si>
  <si>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</si>
  <si>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</si>
  <si>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</si>
  <si>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</si>
  <si>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</si>
  <si>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</si>
  <si>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</si>
  <si>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</si>
  <si>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</si>
  <si>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</si>
  <si>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</si>
  <si>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</si>
  <si>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</si>
  <si>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</si>
  <si>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</si>
  <si>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</si>
  <si>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</si>
  <si>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</si>
  <si>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</si>
  <si>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</si>
  <si>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</si>
  <si>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</si>
  <si>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</si>
  <si>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</si>
  <si>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</si>
  <si>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</si>
  <si>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</si>
  <si>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</si>
  <si>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</si>
  <si>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</si>
  <si>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</si>
  <si>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</si>
  <si>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</si>
  <si>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</si>
  <si>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</si>
  <si>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</si>
  <si>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</si>
  <si>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</si>
  <si>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</si>
  <si>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</si>
  <si>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</si>
  <si>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</si>
  <si>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</si>
  <si>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</si>
  <si>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</si>
  <si>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</si>
  <si>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</si>
  <si>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</si>
  <si>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</si>
  <si>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</si>
  <si>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</si>
  <si>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</si>
  <si>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</si>
  <si>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</si>
  <si>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</si>
  <si>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</si>
  <si>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</si>
  <si>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</si>
  <si>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</si>
  <si>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</si>
  <si>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</si>
  <si>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</si>
  <si>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</si>
  <si>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</si>
  <si>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</si>
  <si>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</si>
  <si>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</si>
  <si>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</si>
  <si>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</si>
  <si>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</si>
  <si>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</si>
  <si>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</si>
  <si>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</si>
  <si>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</si>
  <si>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</si>
  <si>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</si>
  <si>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</si>
  <si>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</si>
  <si>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</si>
  <si>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</si>
  <si>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</si>
  <si>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</si>
  <si>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</si>
  <si>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</si>
  <si>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</si>
  <si>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</si>
  <si>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</si>
  <si>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</si>
  <si>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</si>
  <si>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</si>
  <si>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</si>
  <si>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</si>
  <si>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</si>
  <si>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</si>
  <si>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</si>
  <si>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</si>
  <si>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</si>
  <si>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</si>
  <si>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</si>
  <si>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</si>
  <si>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</si>
  <si>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</si>
  <si>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</si>
  <si>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</si>
  <si>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</si>
  <si>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</si>
  <si>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</si>
  <si>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</si>
  <si>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</si>
  <si>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</si>
  <si>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</si>
  <si>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</si>
  <si>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</si>
  <si>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</si>
  <si>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</si>
  <si>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</si>
  <si>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</si>
  <si>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</si>
  <si>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</si>
  <si>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</si>
  <si>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</si>
  <si>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</si>
  <si>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</si>
  <si>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</si>
  <si>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</si>
  <si>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</si>
  <si>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</si>
  <si>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</si>
  <si>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</si>
  <si>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</si>
  <si>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</si>
  <si>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</si>
  <si>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</si>
  <si>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</si>
  <si>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</si>
  <si>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</si>
  <si>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</si>
  <si>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</si>
  <si>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</si>
  <si>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</si>
  <si>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</si>
  <si>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</si>
  <si>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</si>
  <si>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</si>
  <si>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</si>
  <si>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</si>
  <si>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</si>
  <si>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</si>
  <si>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</si>
  <si>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</si>
  <si>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</si>
  <si>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</si>
  <si>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</si>
  <si>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</si>
  <si>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</si>
  <si>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</si>
  <si>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</si>
  <si>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</si>
  <si>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</si>
  <si>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</si>
  <si>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</si>
  <si>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</si>
  <si>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</si>
  <si>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</si>
  <si>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</si>
  <si>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</si>
  <si>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</si>
  <si>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</si>
  <si>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</si>
  <si>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</si>
  <si>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</si>
  <si>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</si>
  <si>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</si>
  <si>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</si>
  <si>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</si>
  <si>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</si>
  <si>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</si>
  <si>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</si>
  <si>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</si>
  <si>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</si>
  <si>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</si>
  <si>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</si>
  <si>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</si>
  <si>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</si>
  <si>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</si>
  <si>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</si>
  <si>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</si>
  <si>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</si>
  <si>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</si>
  <si>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</si>
  <si>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</si>
  <si>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</si>
  <si>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</si>
  <si>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</si>
  <si>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</si>
  <si>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</si>
  <si>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</si>
  <si>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</si>
  <si>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</si>
  <si>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</si>
  <si>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</si>
  <si>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</si>
  <si>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</si>
  <si>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</si>
  <si>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</si>
  <si>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</si>
  <si>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</si>
  <si>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</si>
  <si>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</si>
  <si>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</si>
  <si>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</si>
  <si>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</si>
  <si>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</si>
  <si>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</si>
  <si>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</si>
  <si>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</si>
  <si>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</si>
  <si>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</si>
  <si>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</si>
  <si>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</si>
  <si>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</si>
  <si>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</si>
  <si>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</si>
  <si>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</si>
  <si>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</si>
  <si>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</si>
  <si>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</si>
  <si>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</si>
  <si>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</si>
  <si>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</si>
  <si>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</si>
  <si>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</si>
  <si>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</si>
  <si>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</si>
  <si>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</si>
  <si>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</si>
  <si>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</si>
  <si>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</si>
  <si>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</si>
  <si>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</si>
  <si>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</si>
  <si>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</si>
  <si>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</si>
  <si>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</si>
  <si>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</si>
  <si>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</si>
  <si>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</si>
  <si>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</si>
  <si>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</si>
  <si>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</si>
  <si>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</si>
  <si>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</si>
  <si>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</si>
  <si>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</si>
  <si>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</si>
  <si>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</si>
  <si>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</si>
  <si>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</si>
  <si>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</si>
  <si>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</si>
  <si>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</si>
  <si>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</si>
  <si>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</si>
  <si>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</si>
  <si>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</si>
  <si>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</si>
  <si>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</si>
  <si>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</si>
  <si>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</si>
  <si>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</si>
  <si>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</si>
  <si>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</si>
  <si>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</si>
  <si>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</si>
  <si>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</si>
  <si>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</si>
  <si>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</si>
  <si>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</si>
  <si>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</si>
  <si>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</si>
  <si>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</si>
  <si>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</si>
  <si>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</si>
  <si>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</si>
  <si>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</si>
  <si>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</si>
  <si>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</si>
  <si>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</si>
  <si>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</si>
  <si>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</si>
  <si>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</si>
  <si>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</si>
  <si>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</si>
  <si>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</si>
  <si>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</si>
  <si>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</si>
  <si>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</si>
  <si>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</si>
  <si>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</si>
  <si>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</si>
  <si>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</si>
  <si>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</si>
  <si>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</si>
  <si>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</si>
  <si>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</si>
  <si>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</si>
  <si>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</si>
  <si>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</si>
  <si>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</si>
  <si>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</si>
  <si>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</si>
  <si>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</si>
  <si>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</si>
  <si>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</si>
  <si>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</si>
  <si>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</si>
  <si>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</si>
  <si>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</si>
  <si>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</si>
  <si>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</si>
  <si>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</si>
  <si>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</si>
  <si>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</si>
  <si>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</si>
  <si>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</si>
  <si>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</si>
  <si>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</si>
  <si>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</si>
  <si>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</si>
  <si>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</si>
  <si>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</si>
  <si>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</si>
  <si>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</si>
  <si>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</si>
  <si>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</si>
  <si>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</si>
  <si>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</si>
  <si>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</si>
  <si>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</si>
  <si>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</si>
  <si>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</si>
  <si>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</si>
  <si>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</si>
  <si>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</si>
  <si>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</si>
  <si>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</si>
  <si>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</si>
  <si>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</si>
  <si>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</si>
  <si>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</si>
  <si>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</si>
  <si>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</si>
  <si>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</si>
  <si>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</si>
  <si>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</si>
  <si>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</si>
  <si>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</si>
  <si>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</si>
  <si>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</si>
  <si>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</si>
  <si>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</si>
  <si>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</si>
  <si>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</si>
  <si>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</si>
  <si>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</si>
  <si>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</si>
  <si>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</si>
  <si>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</si>
  <si>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</si>
  <si>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</si>
  <si>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</si>
  <si>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</si>
  <si>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</si>
  <si>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</si>
  <si>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</si>
  <si>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</si>
  <si>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</si>
  <si>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</si>
  <si>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</si>
  <si>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</si>
  <si>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</si>
  <si>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</si>
  <si>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</si>
  <si>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</si>
  <si>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</si>
  <si>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</si>
  <si>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</si>
  <si>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</si>
  <si>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</si>
  <si>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</si>
  <si>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</si>
  <si>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</si>
  <si>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</si>
  <si>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</si>
  <si>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</si>
  <si>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</si>
  <si>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</si>
  <si>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</si>
  <si>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</si>
  <si>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</si>
  <si>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</si>
  <si>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</si>
  <si>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</si>
  <si>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</si>
  <si>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</si>
  <si>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</si>
  <si>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</si>
  <si>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</si>
  <si>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</si>
  <si>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</si>
  <si>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</si>
  <si>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</si>
  <si>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</si>
  <si>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</si>
  <si>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</si>
  <si>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</si>
  <si>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</si>
  <si>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</si>
  <si>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</si>
  <si>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</si>
  <si>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</si>
  <si>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</si>
  <si>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</si>
  <si>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</si>
  <si>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</si>
  <si>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</si>
  <si>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</si>
  <si>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</si>
  <si>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</si>
  <si>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</si>
  <si>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</si>
  <si>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</si>
  <si>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</si>
  <si>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</si>
  <si>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</si>
  <si>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</si>
  <si>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</si>
  <si>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</si>
  <si>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</si>
  <si>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</si>
  <si>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</si>
  <si>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</si>
  <si>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</si>
  <si>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</si>
  <si>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</si>
  <si>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</si>
  <si>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</si>
  <si>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</si>
  <si>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</si>
  <si>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</si>
  <si>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</si>
  <si>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</si>
  <si>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</si>
  <si>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</si>
  <si>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</si>
  <si>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</si>
  <si>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</si>
  <si>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</si>
  <si>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</si>
  <si>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</si>
  <si>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</si>
  <si>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</si>
  <si>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</si>
  <si>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</si>
  <si>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</si>
  <si>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</si>
  <si>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</si>
  <si>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</si>
  <si>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</si>
  <si>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</si>
  <si>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</si>
  <si>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</si>
  <si>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</si>
  <si>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</si>
  <si>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</si>
  <si>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</si>
  <si>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</si>
  <si>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</si>
  <si>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</si>
  <si>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</si>
  <si>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</si>
  <si>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</si>
  <si>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</si>
  <si>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</si>
  <si>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</si>
  <si>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</si>
  <si>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</si>
  <si>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</si>
  <si>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</si>
  <si>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</si>
  <si>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</si>
  <si>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</si>
  <si>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</si>
  <si>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</si>
  <si>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</si>
  <si>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</si>
  <si>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</si>
  <si>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</si>
  <si>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</si>
  <si>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</si>
  <si>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</si>
  <si>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</si>
  <si>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</si>
  <si>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</si>
  <si>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</si>
  <si>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</si>
  <si>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</si>
  <si>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</si>
  <si>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</si>
  <si>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</si>
  <si>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</si>
  <si>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</si>
  <si>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</si>
  <si>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</si>
  <si>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</si>
  <si>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</si>
  <si>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</si>
  <si>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</si>
  <si>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</si>
  <si>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</si>
  <si>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</si>
  <si>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</si>
  <si>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</si>
  <si>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</si>
  <si>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</si>
  <si>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</si>
  <si>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</si>
  <si>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</si>
  <si>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</si>
  <si>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</si>
  <si>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</si>
  <si>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</si>
  <si>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</si>
  <si>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</si>
  <si>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</si>
  <si>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</si>
  <si>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</si>
  <si>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</si>
  <si>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</si>
  <si>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</si>
  <si>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</si>
  <si>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</si>
  <si>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</si>
  <si>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</si>
  <si>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</si>
  <si>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</si>
  <si>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</si>
  <si>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</si>
  <si>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</si>
  <si>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</si>
  <si>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</si>
  <si>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</si>
  <si>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</si>
  <si>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</si>
  <si>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</si>
  <si>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</si>
  <si>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</si>
  <si>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</si>
  <si>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</si>
  <si>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</si>
  <si>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</si>
  <si>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</si>
  <si>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</si>
  <si>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</si>
  <si>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</si>
  <si>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</si>
  <si>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</si>
  <si>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</si>
  <si>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</si>
  <si>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</si>
  <si>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</si>
  <si>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</si>
  <si>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</si>
  <si>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</si>
  <si>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</si>
  <si>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</si>
  <si>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</si>
  <si>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</si>
  <si>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</si>
  <si>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</si>
  <si>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</si>
  <si>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</si>
  <si>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</si>
  <si>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</si>
  <si>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</si>
  <si>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</si>
  <si>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</si>
  <si>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</si>
  <si>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</si>
  <si>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</si>
  <si>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</si>
  <si>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</si>
  <si>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</si>
  <si>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</si>
  <si>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</si>
  <si>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</si>
  <si>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</si>
  <si>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</si>
  <si>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</si>
  <si>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</si>
  <si>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</si>
  <si>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</si>
  <si>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</si>
  <si>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</si>
  <si>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</si>
  <si>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</si>
  <si>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</si>
  <si>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</si>
  <si>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</si>
  <si>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</si>
  <si>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</si>
  <si>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</si>
  <si>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</si>
  <si>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</si>
  <si>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</si>
  <si>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</si>
  <si>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</si>
  <si>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</si>
  <si>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</si>
  <si>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</si>
  <si>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</si>
  <si>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</si>
  <si>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</si>
  <si>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</si>
  <si>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</si>
  <si>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</si>
  <si>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</si>
  <si>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</si>
  <si>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</si>
  <si>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</si>
  <si>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</si>
  <si>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</si>
  <si>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</si>
  <si>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</si>
  <si>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</si>
  <si>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</si>
  <si>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</si>
  <si>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</si>
  <si>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</si>
  <si>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</si>
  <si>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</si>
  <si>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</si>
  <si>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</si>
  <si>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</si>
  <si>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</si>
  <si>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</si>
  <si>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</si>
  <si>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</si>
  <si>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</si>
  <si>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</si>
  <si>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</si>
  <si>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</si>
  <si>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</si>
  <si>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</si>
  <si>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</si>
  <si>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</si>
  <si>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</si>
  <si>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</si>
  <si>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</si>
  <si>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</si>
  <si>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</si>
  <si>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</si>
  <si>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</si>
  <si>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</si>
  <si>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</si>
  <si>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</si>
  <si>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</si>
  <si>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</si>
  <si>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</si>
  <si>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</si>
  <si>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</si>
  <si>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</si>
  <si>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</si>
  <si>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</si>
  <si>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</si>
  <si>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</si>
  <si>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</si>
  <si>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</si>
  <si>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</si>
  <si>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</si>
  <si>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</si>
  <si>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</si>
  <si>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</si>
  <si>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</si>
  <si>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</si>
  <si>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</si>
  <si>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</si>
  <si>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</si>
  <si>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</si>
  <si>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</si>
  <si>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</si>
  <si>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</si>
  <si>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</si>
  <si>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</si>
  <si>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</si>
  <si>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</si>
  <si>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</si>
  <si>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</si>
  <si>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</si>
  <si>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</si>
  <si>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</si>
  <si>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</si>
  <si>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</si>
  <si>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</si>
  <si>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</si>
  <si>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</si>
  <si>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</si>
  <si>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</si>
  <si>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</si>
  <si>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</si>
  <si>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</si>
  <si>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</si>
  <si>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</si>
  <si>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</si>
  <si>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</si>
  <si>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</si>
  <si>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</si>
  <si>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</si>
  <si>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</si>
  <si>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</si>
  <si>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</si>
  <si>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</si>
  <si>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</si>
  <si>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</si>
  <si>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</si>
  <si>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</si>
  <si>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</si>
  <si>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</si>
  <si>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</si>
  <si>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</si>
  <si>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</si>
  <si>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</si>
  <si>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</si>
  <si>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</si>
  <si>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</si>
  <si>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</si>
  <si>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</si>
  <si>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</si>
  <si>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</si>
  <si>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</si>
  <si>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</si>
  <si>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</si>
  <si>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</si>
  <si>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</si>
  <si>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</si>
  <si>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</si>
  <si>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</si>
  <si>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</si>
  <si>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</si>
  <si>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</si>
  <si>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</si>
  <si>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</si>
  <si>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</si>
  <si>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</si>
  <si>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</si>
  <si>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</si>
  <si>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</si>
  <si>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</si>
  <si>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</si>
  <si>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</si>
  <si>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</si>
  <si>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</si>
  <si>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</si>
  <si>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</si>
  <si>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</si>
  <si>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</si>
  <si>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</si>
  <si>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</si>
  <si>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</si>
  <si>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</si>
  <si>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</si>
  <si>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</si>
  <si>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</si>
  <si>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</si>
  <si>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</si>
  <si>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</si>
  <si>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</si>
  <si>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</si>
  <si>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</si>
  <si>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</si>
  <si>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</si>
  <si>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</si>
  <si>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</si>
  <si>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</si>
  <si>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</si>
  <si>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</si>
  <si>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</si>
  <si>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</si>
  <si>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</si>
  <si>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</si>
  <si>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</si>
  <si>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</si>
  <si>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</si>
  <si>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</si>
  <si>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</si>
  <si>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</si>
  <si>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</si>
  <si>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</si>
  <si>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</si>
  <si>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</si>
  <si>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</si>
  <si>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</si>
  <si>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</si>
  <si>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</si>
  <si>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</si>
  <si>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</si>
  <si>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</si>
  <si>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</si>
  <si>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</si>
  <si>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</si>
  <si>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</si>
  <si>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</si>
  <si>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</si>
  <si>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</si>
  <si>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</si>
  <si>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</si>
  <si>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</si>
  <si>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</si>
  <si>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</si>
  <si>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</si>
  <si>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</si>
  <si>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</si>
  <si>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</si>
  <si>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</si>
  <si>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</si>
  <si>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</si>
  <si>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</si>
  <si>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</si>
  <si>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</si>
  <si>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</si>
  <si>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</si>
  <si>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</si>
  <si>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</si>
  <si>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</si>
  <si>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</si>
  <si>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</si>
  <si>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</si>
  <si>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</si>
  <si>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</si>
  <si>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</si>
  <si>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</si>
  <si>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</si>
  <si>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</si>
  <si>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</si>
  <si>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</si>
  <si>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</si>
  <si>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</si>
  <si>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</si>
  <si>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</si>
  <si>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</si>
  <si>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</si>
  <si>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</si>
  <si>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</si>
  <si>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</si>
  <si>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</si>
  <si>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</si>
  <si>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</si>
  <si>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</si>
  <si>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</si>
  <si>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</si>
  <si>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</si>
  <si>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</si>
  <si>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</si>
  <si>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</si>
  <si>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</si>
  <si>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</si>
  <si>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</si>
  <si>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</si>
  <si>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</si>
  <si>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</si>
  <si>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</si>
  <si>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</si>
  <si>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</si>
  <si>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</si>
  <si>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</si>
  <si>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</si>
  <si>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</si>
  <si>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</si>
  <si>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</si>
  <si>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</si>
  <si>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</si>
  <si>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</si>
  <si>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</si>
  <si>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</si>
  <si>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</si>
  <si>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</si>
  <si>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</si>
  <si>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</si>
  <si>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</si>
  <si>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</si>
  <si>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</si>
  <si>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</si>
  <si>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</si>
  <si>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</si>
  <si>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</si>
  <si>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</si>
  <si>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</si>
  <si>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</si>
  <si>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</si>
  <si>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</si>
  <si>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</si>
  <si>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</si>
  <si>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</si>
  <si>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</si>
  <si>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</si>
  <si>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</si>
  <si>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</si>
  <si>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</si>
  <si>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</si>
  <si>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</si>
  <si>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</si>
  <si>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</si>
  <si>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</si>
  <si>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</si>
  <si>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</si>
  <si>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</si>
  <si>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</si>
  <si>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</si>
  <si>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</si>
  <si>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</si>
  <si>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</si>
  <si>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</si>
  <si>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</si>
  <si>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</si>
  <si>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</si>
  <si>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</si>
  <si>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</si>
  <si>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</si>
  <si>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</si>
  <si>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</si>
  <si>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</si>
  <si>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</si>
  <si>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</si>
  <si>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</si>
  <si>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</si>
  <si>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</si>
  <si>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</si>
  <si>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</si>
  <si>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</si>
  <si>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</si>
  <si>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</si>
  <si>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</si>
  <si>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</si>
  <si>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</si>
  <si>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</si>
  <si>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</si>
  <si>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</si>
  <si>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</si>
  <si>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</si>
  <si>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</si>
  <si>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</si>
  <si>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</si>
  <si>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</si>
  <si>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</si>
  <si>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</si>
  <si>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</si>
  <si>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</si>
  <si>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</si>
  <si>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</si>
  <si>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</si>
  <si>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</si>
  <si>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</si>
  <si>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</si>
  <si>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</si>
  <si>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</si>
  <si>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</si>
  <si>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</si>
  <si>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</si>
  <si>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</si>
  <si>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</si>
  <si>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</si>
  <si>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</si>
  <si>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</si>
  <si>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</si>
  <si>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</si>
  <si>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</si>
  <si>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</si>
  <si>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</si>
  <si>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</si>
  <si>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</si>
  <si>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</si>
  <si>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</si>
  <si>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</si>
  <si>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</si>
  <si>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</si>
  <si>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</si>
  <si>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</si>
  <si>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</si>
  <si>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</si>
  <si>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</si>
  <si>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</si>
  <si>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</si>
  <si>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</si>
  <si>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</si>
  <si>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</si>
  <si>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</si>
  <si>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</si>
  <si>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</si>
  <si>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</si>
  <si>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</si>
  <si>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</si>
  <si>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</si>
  <si>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</si>
  <si>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</si>
  <si>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</si>
  <si>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</si>
  <si>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</si>
  <si>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</si>
  <si>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</si>
  <si>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</si>
  <si>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</si>
  <si>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</si>
  <si>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</si>
  <si>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</si>
  <si>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</si>
  <si>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</si>
  <si>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</si>
  <si>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</si>
  <si>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</si>
  <si>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</si>
  <si>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</si>
  <si>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</si>
  <si>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</si>
  <si>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</si>
  <si>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</si>
  <si>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</si>
  <si>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</si>
  <si>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</si>
  <si>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</si>
  <si>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</si>
  <si>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</si>
  <si>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</si>
  <si>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</si>
  <si>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</si>
  <si>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</si>
  <si>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</si>
  <si>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</si>
  <si>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</si>
  <si>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</si>
  <si>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</si>
  <si>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</si>
  <si>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</si>
  <si>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</si>
  <si>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</si>
  <si>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</si>
  <si>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</si>
  <si>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</si>
  <si>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</si>
  <si>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</si>
  <si>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</si>
  <si>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</si>
  <si>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</si>
  <si>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</si>
  <si>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</si>
  <si>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</si>
  <si>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</si>
  <si>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</si>
  <si>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</si>
  <si>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</si>
  <si>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</si>
  <si>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</si>
  <si>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</si>
  <si>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</si>
  <si>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</si>
  <si>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</si>
  <si>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</si>
  <si>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</si>
  <si>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</si>
  <si>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</si>
  <si>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</si>
  <si>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</si>
  <si>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</si>
  <si>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</si>
  <si>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</si>
  <si>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</si>
  <si>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</si>
  <si>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</si>
  <si>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</si>
  <si>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</si>
  <si>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</si>
  <si>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</si>
  <si>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</si>
  <si>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</si>
  <si>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</si>
  <si>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</si>
  <si>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</si>
  <si>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</si>
  <si>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</si>
  <si>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</si>
  <si>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</si>
  <si>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</si>
  <si>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</si>
  <si>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</si>
  <si>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</si>
  <si>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</si>
  <si>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</si>
  <si>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</si>
  <si>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</si>
  <si>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</si>
  <si>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</si>
  <si>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</si>
  <si>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</si>
  <si>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</si>
  <si>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</si>
  <si>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</si>
  <si>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</si>
  <si>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</si>
  <si>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</si>
  <si>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</si>
  <si>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</si>
  <si>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</si>
  <si>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</si>
  <si>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</si>
  <si>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</si>
  <si>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</si>
  <si>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</si>
  <si>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</si>
  <si>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</si>
  <si>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</si>
  <si>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</si>
  <si>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</si>
  <si>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</si>
  <si>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</si>
  <si>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</si>
  <si>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</si>
  <si>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</si>
  <si>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</si>
  <si>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</si>
  <si>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</si>
  <si>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</si>
  <si>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</si>
  <si>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</si>
  <si>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</si>
  <si>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</si>
  <si>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</si>
  <si>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</si>
  <si>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</si>
  <si>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</si>
  <si>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</si>
  <si>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</si>
  <si>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</si>
  <si>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</si>
  <si>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</si>
  <si>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</si>
  <si>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</si>
  <si>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</si>
  <si>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</si>
  <si>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</si>
  <si>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</si>
  <si>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</si>
  <si>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</si>
  <si>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</si>
  <si>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</si>
  <si>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</si>
  <si>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</si>
  <si>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</si>
  <si>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</si>
  <si>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</si>
  <si>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</si>
  <si>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</si>
  <si>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</si>
  <si>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</si>
  <si>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</si>
  <si>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</si>
  <si>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</si>
  <si>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</si>
  <si>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</si>
  <si>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</si>
  <si>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</si>
  <si>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</si>
  <si>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</si>
  <si>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</si>
  <si>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</si>
  <si>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</si>
  <si>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</si>
  <si>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</si>
  <si>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</si>
  <si>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</si>
  <si>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</si>
  <si>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</si>
  <si>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</si>
  <si>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</si>
  <si>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</si>
  <si>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</si>
  <si>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</si>
  <si>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</si>
  <si>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</si>
  <si>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</si>
  <si>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</si>
  <si>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</si>
  <si>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</si>
  <si>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</si>
  <si>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</si>
  <si>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</si>
  <si>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</si>
  <si>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</si>
  <si>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</si>
  <si>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</si>
  <si>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</si>
  <si>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</si>
  <si>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</si>
  <si>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</si>
  <si>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</si>
  <si>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</si>
  <si>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</si>
  <si>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</si>
  <si>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</si>
  <si>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</si>
  <si>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</si>
  <si>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</si>
  <si>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</si>
  <si>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</si>
  <si>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</si>
  <si>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</si>
  <si>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</si>
  <si>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</si>
  <si>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</si>
  <si>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</si>
  <si>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</si>
  <si>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</si>
  <si>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</si>
  <si>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</si>
  <si>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</si>
  <si>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</si>
  <si>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</si>
  <si>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</si>
  <si>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</si>
  <si>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</si>
  <si>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</si>
  <si>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</si>
  <si>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</si>
  <si>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</si>
  <si>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</si>
  <si>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</si>
  <si>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</si>
  <si>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</si>
  <si>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</si>
  <si>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</si>
  <si>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</si>
  <si>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</si>
  <si>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</si>
  <si>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</si>
  <si>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</si>
  <si>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</si>
  <si>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</si>
  <si>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</si>
  <si>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</si>
  <si>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</si>
  <si>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</si>
  <si>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</si>
  <si>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</si>
  <si>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</si>
  <si>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</si>
  <si>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</si>
  <si>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</si>
  <si>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</si>
  <si>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</si>
  <si>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</si>
  <si>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</si>
  <si>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</si>
  <si>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</si>
  <si>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</si>
  <si>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</si>
  <si>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</si>
  <si>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</si>
  <si>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</si>
  <si>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</si>
  <si>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</si>
  <si>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</si>
  <si>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</si>
  <si>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</si>
  <si>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</si>
  <si>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</si>
  <si>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</si>
  <si>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</si>
  <si>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</si>
  <si>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</si>
  <si>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</si>
  <si>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</si>
  <si>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</si>
  <si>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</si>
  <si>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</si>
  <si>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</si>
  <si>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</si>
  <si>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</si>
  <si>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</si>
  <si>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</si>
  <si>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</si>
  <si>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</si>
  <si>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</si>
  <si>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</si>
  <si>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</si>
  <si>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</si>
  <si>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</si>
  <si>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</si>
  <si>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</si>
  <si>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</si>
  <si>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</si>
  <si>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</si>
  <si>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</si>
  <si>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</si>
  <si>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</si>
  <si>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</si>
  <si>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</si>
  <si>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</si>
  <si>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</si>
  <si>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</si>
  <si>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</si>
  <si>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</si>
  <si>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</si>
  <si>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</si>
  <si>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</si>
  <si>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</si>
  <si>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</si>
  <si>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</si>
  <si>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</si>
  <si>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</si>
  <si>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</si>
  <si>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</si>
  <si>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</si>
  <si>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</si>
  <si>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</si>
  <si>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</si>
  <si>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</si>
  <si>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</si>
  <si>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</si>
  <si>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</si>
  <si>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</si>
  <si>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</si>
  <si>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</si>
  <si>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</si>
  <si>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</si>
  <si>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</si>
  <si>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</si>
  <si>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</si>
  <si>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</si>
  <si>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</si>
  <si>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</si>
  <si>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</si>
  <si>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</si>
  <si>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</si>
  <si>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</si>
  <si>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</si>
  <si>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</si>
  <si>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</si>
  <si>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</si>
  <si>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</si>
  <si>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</si>
  <si>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</si>
  <si>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</si>
  <si>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</si>
  <si>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</si>
  <si>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</si>
  <si>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</si>
  <si>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</si>
  <si>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</si>
  <si>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</si>
  <si>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</si>
  <si>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</si>
  <si>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</si>
  <si>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</si>
  <si>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</si>
  <si>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</si>
  <si>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</si>
  <si>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</si>
  <si>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</si>
  <si>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</si>
  <si>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</si>
  <si>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</si>
  <si>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</si>
  <si>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</si>
  <si>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</si>
  <si>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</si>
  <si>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</si>
  <si>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</si>
  <si>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</si>
  <si>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</si>
  <si>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</si>
  <si>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</si>
  <si>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</si>
  <si>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</si>
  <si>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</si>
  <si>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</si>
  <si>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</si>
  <si>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</si>
  <si>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</si>
  <si>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</si>
  <si>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</si>
  <si>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</si>
  <si>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</si>
  <si>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</si>
  <si>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</si>
  <si>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</si>
  <si>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</si>
  <si>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</si>
  <si>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</si>
  <si>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</si>
  <si>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</si>
  <si>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</si>
  <si>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</si>
  <si>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</si>
  <si>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</si>
  <si>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</si>
  <si>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</si>
  <si>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</si>
  <si>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</si>
  <si>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</si>
  <si>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</si>
  <si>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</si>
  <si>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</si>
  <si>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</si>
  <si>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</si>
  <si>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</si>
  <si>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</si>
  <si>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</si>
  <si>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</si>
  <si>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</si>
  <si>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</si>
  <si>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</si>
  <si>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</si>
  <si>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</si>
  <si>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</si>
  <si>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</si>
  <si>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</si>
  <si>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</si>
  <si>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</si>
  <si>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</si>
  <si>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</si>
  <si>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</si>
  <si>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</si>
  <si>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</si>
  <si>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</si>
  <si>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</si>
  <si>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</si>
  <si>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</si>
  <si>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</si>
  <si>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</si>
  <si>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</si>
  <si>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</si>
  <si>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</si>
  <si>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</si>
  <si>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</si>
  <si>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</si>
  <si>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</si>
  <si>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</si>
  <si>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</si>
  <si>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</si>
  <si>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</si>
  <si>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</si>
  <si>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</si>
  <si>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</si>
  <si>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</si>
  <si>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</si>
  <si>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</si>
  <si>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</si>
  <si>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</si>
  <si>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</si>
  <si>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</si>
  <si>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</si>
  <si>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</si>
  <si>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</si>
  <si>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</si>
  <si>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</si>
  <si>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</si>
  <si>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</si>
  <si>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</si>
  <si>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</si>
  <si>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</si>
  <si>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</si>
  <si>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</si>
  <si>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</si>
  <si>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</si>
  <si>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</si>
  <si>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</si>
  <si>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</si>
  <si>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</si>
  <si>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</si>
  <si>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</si>
  <si>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</si>
  <si>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</si>
  <si>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</si>
  <si>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</si>
  <si>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</si>
  <si>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</si>
  <si>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</si>
  <si>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</si>
  <si>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</si>
  <si>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</si>
  <si>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</si>
  <si>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</si>
  <si>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</si>
  <si>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</si>
  <si>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</si>
  <si>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</si>
  <si>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</si>
  <si>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</si>
  <si>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</si>
  <si>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</si>
  <si>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</si>
  <si>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</si>
  <si>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</si>
  <si>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</si>
  <si>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</si>
  <si>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</si>
  <si>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</si>
  <si>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</si>
  <si>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</si>
  <si>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</si>
  <si>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</si>
  <si>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</si>
  <si>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</si>
  <si>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</si>
  <si>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</si>
  <si>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</si>
  <si>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</si>
  <si>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</si>
  <si>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</si>
  <si>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</si>
  <si>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</si>
  <si>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</si>
  <si>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</si>
  <si>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</si>
  <si>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</si>
  <si>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</si>
  <si>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</si>
  <si>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</si>
  <si>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</si>
  <si>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</si>
  <si>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</si>
  <si>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</si>
  <si>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</si>
  <si>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</si>
  <si>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</si>
  <si>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</si>
  <si>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</si>
  <si>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</si>
  <si>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</si>
  <si>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</si>
  <si>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</si>
  <si>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</si>
  <si>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</si>
  <si>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</si>
  <si>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</si>
  <si>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</si>
  <si>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</si>
  <si>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</si>
  <si>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</si>
  <si>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</si>
  <si>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</si>
  <si>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</si>
  <si>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</si>
  <si>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</si>
  <si>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</si>
  <si>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</si>
  <si>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</si>
  <si>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</si>
  <si>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</si>
  <si>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</si>
  <si>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</si>
  <si>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</si>
  <si>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</si>
  <si>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</si>
  <si>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</si>
  <si>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</si>
  <si>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</si>
  <si>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</si>
  <si>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</si>
  <si>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</si>
  <si>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</si>
  <si>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</si>
  <si>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</si>
  <si>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</si>
  <si>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</si>
  <si>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</si>
  <si>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</si>
  <si>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</si>
  <si>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</si>
  <si>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</si>
  <si>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</si>
  <si>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</si>
  <si>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</si>
  <si>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</si>
  <si>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</si>
  <si>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</si>
  <si>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</si>
  <si>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</si>
  <si>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</si>
  <si>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</si>
  <si>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</si>
  <si>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</si>
  <si>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</si>
  <si>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</si>
  <si>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</si>
  <si>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</si>
  <si>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</si>
  <si>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</si>
  <si>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</si>
  <si>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</si>
  <si>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</si>
  <si>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</si>
  <si>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</si>
  <si>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</si>
  <si>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</si>
  <si>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</si>
  <si>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</si>
  <si>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</si>
  <si>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</si>
  <si>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</si>
  <si>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</si>
  <si>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</si>
  <si>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</si>
  <si>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</si>
  <si>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</si>
  <si>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</si>
  <si>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</si>
  <si>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</si>
  <si>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</si>
  <si>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</si>
  <si>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</si>
  <si>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</si>
  <si>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</si>
  <si>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</si>
  <si>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</si>
  <si>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</si>
  <si>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</si>
  <si>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</si>
  <si>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</si>
  <si>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</si>
  <si>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</si>
  <si>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</si>
  <si>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</si>
  <si>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</si>
  <si>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</si>
  <si>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</si>
  <si>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</si>
  <si>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</si>
  <si>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</si>
  <si>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</si>
  <si>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</si>
  <si>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</si>
  <si>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</si>
  <si>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</si>
  <si>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</si>
  <si>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</si>
  <si>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</si>
  <si>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</si>
  <si>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</si>
  <si>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</si>
  <si>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</si>
  <si>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</si>
  <si>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</si>
  <si>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</si>
  <si>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</si>
  <si>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</si>
  <si>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</si>
  <si>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</si>
  <si>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</si>
  <si>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</si>
  <si>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</si>
  <si>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</si>
  <si>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</si>
  <si>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</si>
  <si>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</si>
  <si>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</si>
  <si>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</si>
  <si>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</si>
  <si>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</si>
  <si>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</si>
  <si>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</si>
  <si>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</si>
  <si>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</si>
  <si>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</si>
  <si>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</si>
  <si>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</si>
  <si>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</si>
  <si>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</si>
  <si>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</si>
  <si>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</si>
  <si>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</si>
  <si>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</si>
  <si>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</si>
  <si>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</si>
  <si>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</si>
  <si>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</si>
  <si>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</si>
  <si>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</si>
  <si>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</si>
  <si>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</si>
  <si>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</si>
  <si>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</si>
  <si>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</si>
  <si>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</si>
  <si>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</si>
  <si>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</si>
  <si>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</si>
  <si>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</si>
  <si>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</si>
  <si>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</si>
  <si>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</si>
  <si>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</si>
  <si>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</si>
  <si>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</si>
  <si>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</si>
  <si>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</si>
  <si>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</si>
  <si>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</si>
  <si>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</si>
  <si>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</si>
  <si>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</si>
  <si>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</si>
  <si>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</si>
  <si>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</si>
  <si>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</si>
  <si>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</si>
  <si>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</si>
  <si>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</si>
  <si>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</si>
  <si>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</si>
  <si>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</si>
  <si>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</si>
  <si>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</si>
  <si>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</si>
  <si>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</si>
  <si>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</si>
  <si>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</si>
  <si>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</si>
  <si>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</si>
  <si>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</si>
  <si>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</si>
  <si>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</si>
  <si>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</si>
  <si>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</si>
  <si>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</si>
  <si>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</si>
  <si>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</si>
  <si>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</si>
  <si>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</si>
  <si>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</si>
  <si>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</si>
  <si>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</si>
  <si>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</si>
  <si>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</si>
  <si>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</si>
  <si>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</si>
  <si>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</si>
  <si>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</si>
  <si>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</si>
  <si>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</si>
  <si>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</si>
  <si>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</si>
  <si>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</si>
  <si>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</si>
  <si>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</si>
  <si>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</si>
  <si>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</si>
  <si>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</si>
  <si>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</si>
  <si>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</si>
  <si>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</si>
  <si>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</si>
  <si>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</si>
  <si>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</si>
  <si>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</si>
  <si>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</si>
  <si>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</si>
  <si>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</si>
  <si>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</si>
  <si>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</si>
  <si>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</si>
  <si>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</si>
  <si>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</si>
  <si>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</si>
  <si>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</si>
  <si>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</si>
  <si>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</si>
  <si>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</si>
  <si>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</si>
  <si>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</si>
  <si>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</si>
  <si>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</si>
  <si>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</si>
  <si>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</si>
  <si>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</si>
  <si>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</si>
  <si>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</si>
  <si>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</si>
  <si>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</si>
  <si>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</si>
  <si>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</si>
  <si>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</si>
  <si>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</si>
  <si>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</si>
  <si>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</si>
  <si>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</si>
  <si>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</si>
  <si>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</si>
  <si>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</si>
  <si>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</si>
  <si>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</si>
  <si>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</si>
  <si>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</si>
  <si>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</si>
  <si>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</si>
  <si>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</si>
  <si>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</si>
  <si>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</si>
  <si>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</si>
  <si>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</si>
  <si>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</si>
  <si>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</si>
  <si>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</si>
  <si>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</si>
  <si>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</si>
  <si>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</si>
  <si>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</si>
  <si>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</si>
  <si>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</si>
  <si>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</si>
  <si>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</si>
  <si>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</si>
  <si>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</si>
  <si>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</si>
  <si>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</si>
  <si>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</si>
  <si>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</si>
  <si>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</si>
  <si>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</si>
  <si>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</si>
  <si>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</si>
  <si>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</si>
  <si>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</si>
  <si>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</si>
  <si>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</si>
  <si>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</si>
  <si>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</si>
  <si>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</si>
  <si>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</si>
  <si>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</si>
  <si>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</si>
  <si>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</si>
  <si>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</si>
  <si>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</si>
  <si>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</si>
  <si>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</si>
  <si>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</si>
  <si>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</si>
  <si>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</si>
  <si>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</si>
  <si>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</si>
  <si>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</si>
  <si>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</si>
  <si>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</si>
  <si>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</si>
  <si>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</si>
  <si>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</si>
  <si>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</si>
  <si>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</si>
  <si>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</si>
  <si>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</si>
  <si>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</si>
  <si>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</si>
  <si>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</si>
  <si>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</si>
  <si>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</si>
  <si>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</si>
  <si>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</si>
  <si>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</si>
  <si>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</si>
  <si>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</si>
  <si>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</si>
  <si>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</si>
  <si>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</si>
  <si>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</si>
  <si>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</si>
  <si>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</si>
  <si>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</si>
  <si>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</si>
  <si>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</si>
  <si>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</si>
  <si>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</si>
  <si>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</si>
  <si>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</si>
  <si>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</si>
  <si>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</si>
  <si>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</si>
  <si>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</si>
  <si>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</si>
  <si>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</si>
  <si>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</si>
  <si>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</si>
  <si>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</si>
  <si>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</si>
  <si>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</si>
  <si>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</si>
  <si>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</si>
  <si>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</si>
  <si>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</si>
  <si>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</si>
  <si>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</si>
  <si>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</si>
  <si>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</si>
  <si>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</si>
  <si>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</si>
  <si>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</si>
  <si>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</si>
  <si>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</si>
  <si>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</si>
  <si>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</si>
  <si>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</si>
  <si>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</si>
  <si>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</si>
  <si>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</si>
  <si>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</si>
  <si>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</si>
  <si>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</si>
  <si>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</si>
  <si>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</si>
  <si>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</si>
  <si>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</si>
  <si>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</si>
  <si>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</si>
  <si>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</si>
  <si>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</si>
  <si>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</si>
  <si>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</si>
  <si>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</si>
  <si>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</si>
  <si>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</si>
  <si>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</si>
  <si>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</si>
  <si>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</si>
  <si>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</si>
  <si>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</si>
  <si>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</si>
  <si>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</si>
  <si>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</si>
  <si>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</si>
  <si>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</si>
  <si>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</si>
  <si>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</si>
  <si>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</si>
  <si>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</si>
  <si>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</si>
  <si>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</si>
  <si>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</si>
  <si>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</si>
  <si>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</si>
  <si>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</si>
  <si>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</si>
  <si>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</si>
  <si>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</si>
  <si>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</si>
  <si>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</si>
  <si>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</si>
  <si>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</si>
  <si>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</si>
  <si>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</si>
  <si>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</si>
  <si>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</si>
  <si>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</si>
  <si>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</si>
  <si>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</si>
  <si>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</si>
  <si>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</si>
  <si>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</si>
  <si>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</si>
  <si>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</si>
  <si>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</si>
  <si>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</si>
  <si>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</si>
  <si>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</si>
  <si>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</si>
  <si>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</si>
  <si>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</si>
  <si>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</si>
  <si>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</si>
  <si>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</si>
  <si>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</si>
  <si>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</si>
  <si>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</si>
  <si>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</si>
  <si>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</si>
  <si>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</si>
  <si>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</si>
  <si>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</si>
  <si>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</si>
  <si>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</si>
  <si>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</si>
  <si>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</si>
  <si>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</si>
  <si>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</si>
  <si>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</si>
  <si>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</si>
  <si>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</si>
  <si>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</si>
  <si>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</si>
  <si>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</si>
  <si>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</si>
  <si>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</si>
  <si>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</si>
  <si>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</si>
  <si>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</si>
  <si>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</si>
  <si>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</si>
  <si>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</si>
  <si>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</si>
  <si>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</si>
  <si>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</si>
  <si>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</si>
  <si>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</si>
  <si>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</si>
  <si>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</si>
  <si>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</si>
  <si>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</si>
  <si>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</si>
  <si>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</si>
  <si>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</si>
  <si>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</si>
  <si>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</si>
  <si>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</si>
  <si>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</si>
  <si>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</si>
  <si>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</si>
  <si>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</si>
  <si>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</si>
  <si>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</si>
  <si>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</si>
  <si>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</si>
  <si>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</si>
  <si>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</si>
  <si>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</si>
  <si>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</si>
  <si>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</si>
  <si>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</si>
  <si>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</si>
  <si>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</si>
  <si>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</si>
  <si>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</si>
  <si>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</si>
  <si>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</si>
  <si>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</si>
  <si>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</si>
  <si>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</si>
  <si>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</si>
  <si>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</si>
  <si>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</si>
  <si>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</si>
  <si>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</si>
  <si>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</si>
  <si>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</si>
  <si>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</si>
  <si>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</si>
  <si>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</si>
  <si>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</si>
  <si>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</si>
  <si>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</si>
  <si>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</si>
  <si>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</si>
  <si>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</si>
  <si>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</si>
  <si>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</si>
  <si>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</si>
  <si>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</si>
  <si>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</si>
  <si>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</si>
  <si>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</si>
  <si>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</si>
  <si>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</si>
  <si>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</si>
  <si>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</si>
  <si>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</si>
  <si>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</si>
  <si>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</si>
  <si>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</si>
  <si>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</si>
  <si>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</si>
  <si>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</si>
  <si>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</si>
  <si>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</si>
  <si>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</si>
  <si>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</si>
  <si>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</si>
  <si>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</si>
  <si>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</si>
  <si>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</si>
  <si>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</si>
  <si>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</si>
  <si>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</si>
  <si>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</si>
  <si>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</si>
  <si>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</si>
  <si>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</si>
  <si>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</si>
  <si>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</si>
  <si>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</si>
  <si>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</si>
  <si>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</si>
  <si>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</si>
  <si>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</si>
  <si>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</si>
  <si>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</si>
  <si>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</si>
  <si>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</si>
  <si>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</si>
  <si>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</si>
  <si>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</si>
  <si>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</si>
  <si>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</si>
  <si>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</si>
  <si>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</si>
  <si>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</si>
  <si>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</si>
  <si>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</si>
  <si>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</si>
  <si>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</si>
  <si>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</si>
  <si>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</si>
  <si>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</si>
  <si>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</si>
  <si>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</si>
  <si>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</si>
  <si>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</si>
  <si>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</si>
  <si>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</si>
  <si>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</si>
  <si>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</si>
  <si>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</si>
  <si>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</si>
  <si>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</si>
  <si>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</si>
  <si>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</si>
  <si>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</si>
  <si>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</si>
  <si>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</si>
  <si>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</si>
  <si>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</si>
  <si>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</si>
  <si>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</si>
  <si>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</si>
  <si>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</si>
  <si>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</si>
  <si>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</si>
  <si>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</si>
  <si>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</si>
  <si>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</si>
  <si>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</si>
  <si>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</si>
  <si>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</si>
  <si>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</si>
  <si>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</si>
  <si>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</si>
  <si>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</si>
  <si>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</si>
  <si>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</si>
  <si>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</si>
  <si>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</si>
  <si>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</si>
  <si>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</si>
  <si>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</si>
  <si>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</si>
  <si>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</si>
  <si>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</si>
  <si>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</si>
  <si>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</si>
  <si>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</si>
  <si>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</si>
  <si>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</si>
  <si>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</si>
  <si>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</si>
  <si>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</si>
  <si>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</si>
  <si>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</si>
  <si>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</si>
  <si>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</si>
  <si>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</si>
  <si>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</si>
  <si>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</si>
  <si>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</si>
  <si>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</si>
  <si>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</si>
  <si>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</si>
  <si>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</si>
  <si>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</si>
  <si>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</si>
  <si>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</si>
  <si>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</si>
  <si>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</si>
  <si>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</si>
  <si>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</si>
  <si>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</si>
  <si>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</si>
  <si>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</si>
  <si>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</si>
  <si>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</si>
  <si>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</si>
  <si>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</si>
  <si>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</si>
  <si>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</si>
  <si>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</si>
  <si>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</si>
  <si>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</si>
  <si>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</si>
  <si>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</si>
  <si>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</si>
  <si>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</si>
  <si>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</si>
  <si>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</si>
  <si>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</si>
  <si>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</si>
  <si>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</si>
  <si>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</si>
  <si>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</si>
  <si>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</si>
  <si>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</si>
  <si>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</si>
  <si>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</si>
  <si>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</si>
  <si>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</si>
  <si>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</si>
  <si>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</si>
  <si>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</si>
  <si>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</si>
  <si>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</si>
  <si>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</si>
  <si>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</si>
  <si>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</si>
  <si>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</si>
  <si>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</si>
  <si>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</si>
  <si>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</si>
  <si>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</si>
  <si>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</si>
  <si>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</si>
  <si>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</si>
  <si>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</si>
  <si>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</si>
  <si>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</si>
  <si>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</si>
  <si>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</si>
  <si>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</si>
  <si>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</si>
  <si>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</si>
  <si>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</si>
  <si>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</si>
  <si>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</si>
  <si>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</si>
  <si>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</si>
  <si>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</si>
  <si>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</si>
  <si>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</si>
  <si>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</si>
  <si>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</si>
  <si>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</si>
  <si>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</si>
  <si>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</si>
  <si>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</si>
  <si>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</si>
  <si>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</si>
  <si>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</si>
  <si>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</si>
  <si>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</si>
  <si>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</si>
  <si>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</si>
  <si>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</si>
  <si>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</si>
  <si>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</si>
  <si>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</si>
  <si>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</si>
  <si>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</si>
  <si>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</si>
  <si>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</si>
  <si>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</si>
  <si>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</si>
  <si>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</si>
  <si>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</si>
  <si>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</si>
  <si>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</si>
  <si>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</si>
  <si>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</si>
  <si>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</si>
  <si>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</si>
  <si>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</si>
  <si>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</si>
  <si>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</si>
  <si>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</si>
  <si>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</si>
  <si>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</si>
  <si>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</si>
  <si>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</si>
  <si>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</si>
  <si>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</si>
  <si>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</si>
  <si>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</si>
  <si>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</si>
  <si>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</si>
  <si>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</si>
  <si>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</si>
  <si>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</si>
  <si>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</si>
  <si>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</si>
  <si>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</si>
  <si>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</si>
  <si>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</si>
  <si>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</si>
  <si>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</si>
  <si>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</si>
  <si>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</si>
  <si>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</si>
  <si>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</si>
  <si>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</si>
  <si>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</si>
  <si>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</si>
  <si>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</si>
  <si>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</si>
  <si>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</si>
  <si>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</si>
  <si>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</si>
  <si>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</si>
  <si>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</si>
  <si>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</si>
  <si>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</si>
  <si>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</si>
  <si>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</si>
  <si>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</si>
  <si>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</si>
  <si>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</si>
  <si>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</si>
  <si>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</si>
  <si>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</si>
  <si>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</si>
  <si>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</si>
  <si>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</si>
  <si>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</si>
  <si>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</si>
  <si>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</si>
  <si>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</si>
  <si>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</si>
  <si>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</si>
  <si>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</si>
  <si>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</si>
  <si>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</si>
  <si>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</si>
  <si>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</si>
  <si>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</si>
  <si>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</si>
  <si>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</si>
  <si>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</si>
  <si>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</si>
  <si>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</si>
  <si>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</si>
  <si>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</si>
  <si>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</si>
  <si>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</si>
  <si>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</si>
  <si>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</si>
  <si>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</si>
  <si>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</si>
  <si>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</si>
  <si>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</si>
  <si>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</si>
  <si>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</si>
  <si>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</si>
  <si>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</si>
  <si>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</si>
  <si>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</si>
  <si>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</si>
  <si>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</si>
  <si>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</si>
  <si>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</si>
  <si>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</si>
  <si>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</si>
  <si>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</si>
  <si>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</si>
  <si>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</si>
  <si>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</si>
  <si>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</si>
  <si>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</si>
  <si>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</si>
  <si>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</si>
  <si>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</si>
  <si>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</si>
  <si>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</si>
  <si>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</si>
  <si>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</si>
  <si>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</si>
  <si>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</si>
  <si>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</si>
  <si>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</si>
  <si>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</si>
  <si>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</si>
  <si>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</si>
  <si>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</si>
  <si>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</si>
  <si>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</si>
  <si>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</si>
  <si>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</si>
  <si>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</si>
  <si>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</si>
  <si>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</si>
  <si>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</si>
  <si>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</si>
  <si>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</si>
  <si>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</si>
  <si>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</si>
  <si>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</si>
  <si>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</si>
  <si>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</si>
  <si>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</si>
  <si>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</si>
  <si>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</si>
  <si>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</si>
  <si>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</si>
  <si>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</si>
  <si>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</si>
  <si>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</si>
  <si>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</si>
  <si>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</si>
  <si>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</si>
  <si>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</si>
  <si>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</si>
  <si>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</si>
  <si>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</si>
  <si>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</si>
  <si>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</si>
  <si>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</si>
  <si>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</si>
  <si>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</si>
  <si>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</si>
  <si>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</si>
  <si>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</si>
  <si>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</si>
  <si>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</si>
  <si>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</si>
  <si>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</si>
  <si>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</si>
  <si>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</si>
  <si>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</si>
  <si>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</si>
  <si>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</si>
  <si>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</si>
  <si>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</si>
  <si>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</si>
  <si>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</si>
  <si>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</si>
  <si>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</si>
  <si>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</si>
  <si>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</si>
  <si>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</si>
  <si>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</si>
  <si>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</si>
  <si>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</si>
  <si>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</si>
  <si>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</si>
  <si>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</si>
  <si>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</si>
  <si>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</si>
  <si>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</si>
  <si>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</si>
  <si>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</si>
  <si>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</si>
  <si>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</si>
  <si>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</si>
  <si>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</si>
  <si>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</si>
  <si>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</si>
  <si>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</si>
  <si>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</si>
  <si>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</si>
  <si>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</si>
  <si>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</si>
  <si>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</si>
  <si>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</si>
  <si>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</si>
  <si>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</si>
  <si>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</si>
  <si>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</si>
  <si>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</si>
  <si>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</si>
  <si>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</si>
  <si>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</si>
  <si>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</si>
  <si>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</si>
  <si>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</si>
  <si>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</si>
  <si>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</si>
  <si>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</si>
  <si>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</si>
  <si>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</si>
  <si>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</si>
  <si>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</si>
  <si>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</si>
  <si>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</si>
  <si>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</si>
  <si>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</si>
  <si>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</si>
  <si>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</si>
  <si>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</si>
  <si>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</si>
  <si>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</si>
  <si>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</si>
  <si>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</si>
  <si>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</si>
  <si>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</si>
  <si>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</si>
  <si>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</si>
  <si>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</si>
  <si>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</si>
  <si>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</si>
  <si>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</si>
  <si>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</si>
  <si>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</si>
  <si>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</si>
  <si>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</si>
  <si>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</si>
  <si>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</si>
  <si>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</si>
  <si>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</si>
  <si>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</si>
  <si>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</si>
  <si>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</si>
  <si>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</si>
  <si>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</si>
  <si>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</si>
  <si>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</si>
  <si>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</si>
  <si>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</si>
  <si>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</si>
  <si>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</si>
  <si>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</si>
  <si>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</si>
  <si>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</si>
  <si>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</si>
  <si>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</si>
  <si>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</si>
  <si>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</si>
  <si>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</si>
  <si>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</si>
  <si>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</si>
  <si>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</si>
  <si>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</si>
  <si>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</si>
  <si>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</si>
  <si>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</si>
  <si>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</si>
  <si>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</si>
  <si>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</si>
  <si>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</si>
  <si>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</si>
  <si>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</si>
  <si>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</si>
  <si>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</si>
  <si>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</si>
  <si>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</si>
  <si>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</si>
  <si>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</si>
  <si>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</si>
  <si>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</si>
  <si>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</si>
  <si>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</si>
  <si>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</si>
  <si>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</si>
  <si>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</si>
  <si>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</si>
  <si>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</si>
  <si>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</si>
  <si>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</si>
  <si>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</si>
  <si>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</si>
  <si>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</si>
  <si>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</si>
  <si>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</si>
  <si>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</si>
  <si>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</si>
  <si>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</si>
  <si>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</si>
  <si>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</si>
  <si>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</si>
  <si>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</si>
  <si>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</si>
  <si>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</si>
  <si>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</si>
  <si>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</si>
  <si>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</si>
  <si>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</si>
  <si>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</si>
  <si>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</si>
  <si>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</si>
  <si>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</si>
  <si>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</si>
  <si>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</si>
  <si>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</si>
  <si>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</si>
  <si>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</si>
  <si>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</si>
  <si>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</si>
  <si>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</si>
  <si>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</si>
  <si>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</si>
  <si>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</si>
  <si>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</si>
  <si>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</si>
  <si>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</si>
  <si>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</si>
  <si>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</si>
  <si>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</si>
  <si>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</si>
  <si>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</si>
  <si>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</si>
  <si>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</si>
  <si>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</si>
  <si>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</si>
  <si>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</si>
  <si>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</si>
  <si>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</si>
  <si>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</si>
  <si>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</si>
  <si>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</si>
  <si>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</si>
  <si>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</si>
  <si>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</si>
  <si>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</si>
  <si>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</si>
  <si>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</si>
  <si>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</si>
  <si>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</si>
  <si>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</si>
  <si>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</si>
  <si>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</si>
  <si>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</si>
  <si>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</si>
  <si>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</si>
  <si>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</si>
  <si>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</si>
  <si>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</si>
  <si>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</si>
  <si>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</si>
  <si>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</si>
  <si>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</si>
  <si>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</si>
  <si>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</si>
  <si>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</si>
  <si>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</si>
  <si>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</si>
  <si>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</si>
  <si>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</si>
  <si>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</si>
  <si>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</si>
  <si>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</si>
  <si>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</si>
  <si>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</si>
  <si>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</si>
  <si>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</si>
  <si>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</si>
  <si>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</si>
  <si>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</si>
  <si>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</si>
  <si>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</si>
  <si>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</si>
  <si>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</si>
  <si>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</si>
  <si>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</si>
  <si>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</si>
  <si>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</si>
  <si>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</si>
  <si>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</si>
  <si>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</si>
  <si>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</si>
  <si>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</si>
  <si>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</si>
  <si>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</si>
  <si>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</si>
  <si>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</si>
  <si>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</si>
  <si>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</si>
  <si>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</si>
  <si>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</si>
  <si>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</si>
  <si>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</si>
  <si>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</si>
  <si>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</si>
  <si>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</si>
  <si>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</si>
  <si>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</si>
  <si>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</si>
  <si>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</si>
  <si>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</si>
  <si>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</si>
  <si>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</si>
  <si>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</si>
  <si>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</si>
  <si>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</si>
  <si>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</si>
  <si>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</si>
  <si>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</si>
  <si>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</si>
  <si>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</si>
  <si>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</si>
  <si>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</si>
  <si>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</si>
  <si>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</si>
  <si>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</si>
  <si>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</si>
  <si>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</si>
  <si>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</si>
  <si>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</si>
  <si>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</si>
  <si>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</si>
  <si>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</si>
  <si>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</si>
  <si>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</si>
  <si>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</si>
  <si>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</si>
  <si>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</si>
  <si>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</si>
  <si>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</si>
  <si>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</si>
  <si>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</si>
  <si>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</si>
  <si>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</si>
  <si>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</si>
  <si>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</si>
  <si>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</si>
  <si>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</si>
  <si>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</si>
  <si>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</si>
  <si>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</si>
  <si>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</si>
  <si>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</si>
  <si>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</si>
  <si>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</si>
  <si>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</si>
  <si>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</si>
  <si>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</si>
  <si>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</si>
  <si>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</si>
  <si>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</si>
  <si>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</si>
  <si>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</si>
  <si>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</si>
  <si>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</si>
  <si>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</si>
  <si>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</si>
  <si>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</si>
  <si>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</si>
  <si>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</si>
  <si>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</si>
  <si>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</si>
  <si>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</si>
  <si>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</si>
  <si>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</si>
  <si>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</si>
  <si>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</si>
  <si>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</si>
  <si>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</si>
  <si>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</si>
  <si>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</si>
  <si>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</si>
  <si>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</si>
  <si>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</si>
  <si>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</si>
  <si>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</si>
  <si>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</si>
  <si>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</si>
  <si>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</si>
  <si>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</si>
  <si>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</si>
  <si>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</si>
  <si>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</si>
  <si>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</si>
  <si>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</si>
  <si>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</si>
  <si>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</si>
  <si>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</si>
  <si>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</si>
  <si>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</si>
  <si>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</si>
  <si>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</si>
  <si>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</si>
  <si>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</si>
  <si>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</si>
  <si>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</si>
  <si>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</si>
  <si>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</si>
  <si>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</si>
  <si>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</si>
  <si>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</si>
  <si>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</si>
  <si>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</si>
  <si>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</si>
  <si>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</si>
  <si>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</si>
  <si>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</si>
  <si>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</si>
  <si>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</si>
  <si>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</si>
  <si>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</si>
  <si>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</si>
  <si>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</si>
  <si>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</si>
  <si>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</si>
  <si>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</si>
  <si>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</si>
  <si>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</si>
  <si>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</si>
  <si>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</si>
  <si>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</si>
  <si>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</si>
  <si>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</si>
  <si>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</si>
  <si>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</si>
  <si>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</si>
  <si>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</si>
  <si>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</si>
  <si>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</si>
  <si>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</si>
  <si>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</si>
  <si>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</si>
  <si>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</si>
  <si>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</si>
  <si>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</si>
  <si>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</si>
  <si>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</si>
  <si>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</si>
  <si>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</si>
  <si>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</si>
  <si>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</si>
  <si>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</si>
  <si>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</si>
  <si>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</si>
  <si>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</si>
  <si>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</si>
  <si>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</si>
  <si>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</si>
  <si>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</si>
  <si>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</si>
  <si>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</si>
  <si>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</si>
  <si>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</si>
  <si>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</si>
  <si>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</si>
  <si>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</si>
  <si>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</si>
  <si>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</si>
  <si>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</si>
  <si>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</si>
  <si>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</si>
  <si>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</si>
  <si>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</si>
  <si>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</si>
  <si>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</si>
  <si>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</si>
  <si>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</si>
  <si>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</si>
  <si>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</si>
  <si>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</si>
  <si>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</si>
  <si>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</si>
  <si>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</si>
  <si>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</si>
  <si>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</si>
  <si>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</si>
  <si>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</si>
  <si>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</si>
  <si>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</si>
  <si>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</si>
  <si>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</si>
  <si>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</si>
  <si>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</si>
  <si>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</si>
  <si>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</si>
  <si>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</si>
  <si>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</si>
  <si>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</si>
  <si>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</si>
  <si>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</si>
  <si>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</si>
  <si>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</si>
  <si>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</si>
  <si>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</si>
  <si>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</si>
  <si>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</si>
  <si>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</si>
  <si>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</si>
  <si>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</si>
  <si>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</si>
  <si>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</si>
  <si>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</si>
  <si>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</si>
  <si>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</si>
  <si>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</si>
  <si>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</si>
  <si>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</si>
  <si>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</si>
  <si>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</si>
  <si>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</si>
  <si>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</si>
  <si>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</si>
  <si>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</si>
  <si>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</si>
  <si>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</si>
  <si>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</si>
  <si>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</si>
  <si>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</si>
  <si>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</si>
  <si>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</si>
  <si>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</si>
  <si>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</si>
  <si>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</si>
  <si>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</si>
  <si>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</si>
  <si>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</si>
  <si>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</si>
  <si>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</si>
  <si>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</si>
  <si>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</si>
  <si>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</si>
  <si>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</si>
  <si>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</si>
  <si>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</si>
  <si>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</si>
  <si>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</si>
  <si>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</si>
  <si>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</si>
  <si>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</si>
  <si>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</si>
  <si>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</si>
  <si>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</si>
  <si>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</si>
  <si>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</si>
  <si>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</si>
  <si>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</si>
  <si>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</si>
  <si>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</si>
  <si>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</si>
  <si>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</si>
  <si>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</si>
  <si>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</si>
  <si>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</si>
  <si>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</si>
  <si>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</si>
  <si>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</si>
  <si>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</si>
  <si>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</si>
  <si>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</si>
  <si>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</si>
  <si>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</si>
  <si>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</si>
  <si>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</si>
  <si>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</si>
  <si>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</si>
  <si>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</si>
  <si>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</si>
  <si>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</si>
  <si>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</si>
  <si>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</si>
  <si>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</si>
  <si>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</si>
  <si>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</si>
  <si>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</si>
  <si>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</si>
  <si>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</si>
  <si>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</si>
  <si>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</si>
  <si>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</si>
  <si>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</si>
  <si>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</si>
  <si>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</si>
  <si>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</si>
  <si>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</si>
  <si>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</si>
  <si>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</si>
  <si>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</si>
  <si>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</si>
  <si>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</si>
  <si>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</si>
  <si>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</si>
  <si>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</si>
  <si>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</si>
  <si>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</si>
  <si>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</si>
  <si>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</si>
  <si>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</si>
  <si>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</si>
  <si>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</si>
  <si>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</si>
  <si>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</si>
  <si>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</si>
  <si>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</si>
  <si>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</si>
  <si>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</si>
  <si>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</si>
  <si>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</si>
  <si>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</si>
  <si>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</si>
  <si>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</si>
  <si>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</si>
  <si>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</si>
  <si>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</si>
  <si>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</si>
  <si>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</si>
  <si>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</si>
  <si>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</si>
  <si>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</si>
  <si>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</si>
  <si>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</si>
  <si>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</si>
  <si>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</si>
  <si>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</si>
  <si>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</si>
  <si>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</si>
  <si>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</si>
  <si>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</si>
  <si>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</si>
  <si>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</si>
  <si>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</si>
  <si>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</si>
  <si>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</si>
  <si>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</si>
  <si>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</si>
  <si>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</si>
  <si>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</si>
  <si>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</si>
  <si>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</si>
  <si>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</si>
  <si>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</si>
  <si>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</si>
  <si>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</si>
  <si>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</si>
  <si>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</si>
  <si>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</si>
  <si>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</si>
  <si>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</si>
  <si>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</si>
  <si>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</si>
  <si>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</si>
  <si>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</si>
  <si>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</si>
  <si>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</si>
  <si>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</si>
  <si>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</si>
  <si>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</si>
  <si>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</si>
  <si>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</si>
  <si>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</si>
  <si>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</si>
  <si>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</si>
  <si>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</si>
  <si>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</si>
  <si>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</si>
  <si>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</si>
  <si>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</si>
  <si>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</si>
  <si>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</si>
  <si>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</si>
  <si>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</si>
  <si>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</si>
  <si>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</si>
  <si>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</si>
  <si>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</si>
  <si>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</si>
  <si>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</si>
  <si>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</si>
  <si>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</si>
  <si>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</si>
  <si>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</si>
  <si>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</si>
  <si>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</si>
  <si>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</si>
  <si>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</si>
  <si>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</si>
  <si>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</si>
  <si>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</si>
  <si>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</si>
  <si>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</si>
  <si>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</si>
  <si>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</si>
  <si>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</si>
  <si>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</si>
  <si>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</si>
  <si>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</si>
  <si>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</si>
  <si>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</si>
  <si>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</si>
  <si>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</si>
  <si>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</si>
  <si>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</si>
  <si>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</si>
  <si>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</si>
  <si>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</si>
  <si>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</si>
  <si>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</si>
  <si>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</si>
  <si>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</si>
  <si>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</si>
  <si>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</si>
  <si>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</si>
  <si>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</si>
  <si>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</si>
  <si>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</si>
  <si>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</si>
  <si>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</si>
  <si>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</si>
  <si>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</si>
  <si>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</si>
  <si>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</si>
  <si>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</si>
  <si>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</si>
  <si>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</si>
  <si>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</si>
  <si>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</si>
  <si>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</si>
  <si>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</si>
  <si>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</si>
  <si>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</si>
  <si>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</si>
  <si>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</si>
  <si>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</si>
  <si>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</si>
  <si>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</si>
  <si>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</si>
  <si>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</si>
  <si>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</si>
  <si>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</si>
  <si>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</si>
  <si>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</si>
  <si>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</si>
  <si>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</si>
  <si>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</si>
  <si>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</si>
  <si>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</si>
  <si>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</si>
  <si>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</si>
  <si>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</si>
  <si>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</si>
  <si>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</si>
  <si>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</si>
  <si>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</si>
  <si>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</si>
  <si>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</si>
  <si>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</si>
  <si>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</si>
  <si>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</si>
  <si>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</si>
  <si>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</si>
  <si>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</si>
  <si>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</si>
  <si>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</si>
  <si>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</si>
  <si>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</si>
  <si>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</si>
  <si>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</si>
  <si>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</si>
  <si>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</si>
  <si>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</si>
  <si>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</si>
  <si>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</si>
  <si>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</si>
  <si>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</si>
  <si>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</si>
  <si>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</si>
  <si>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</si>
  <si>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</si>
  <si>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</si>
  <si>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</si>
  <si>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</si>
  <si>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</si>
  <si>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</si>
  <si>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</si>
  <si>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</si>
  <si>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</si>
  <si>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</si>
  <si>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</si>
  <si>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</si>
  <si>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</si>
  <si>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</si>
  <si>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</si>
  <si>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</si>
  <si>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</si>
  <si>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</si>
  <si>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</si>
  <si>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</si>
  <si>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</si>
  <si>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</si>
  <si>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</si>
  <si>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</si>
  <si>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</si>
  <si>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</si>
  <si>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</si>
  <si>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</si>
  <si>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</si>
  <si>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</si>
  <si>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</si>
  <si>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</si>
  <si>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</si>
  <si>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</si>
  <si>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</si>
  <si>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</si>
  <si>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</si>
  <si>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</si>
  <si>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</si>
  <si>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</si>
  <si>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</si>
  <si>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</si>
  <si>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</si>
  <si>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</si>
  <si>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</si>
  <si>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</si>
  <si>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</si>
  <si>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</si>
  <si>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</si>
  <si>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</si>
  <si>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</si>
  <si>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</si>
  <si>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</si>
  <si>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</si>
  <si>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</si>
  <si>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</si>
  <si>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</si>
  <si>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</si>
  <si>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</si>
  <si>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</si>
  <si>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</si>
  <si>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</si>
  <si>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</si>
  <si>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</si>
  <si>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</si>
  <si>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</si>
  <si>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</si>
  <si>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</si>
  <si>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</si>
  <si>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</si>
  <si>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</si>
  <si>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</si>
  <si>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</si>
  <si>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</si>
  <si>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</si>
  <si>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</si>
  <si>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</si>
  <si>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</si>
  <si>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</si>
  <si>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</si>
  <si>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</si>
  <si>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</si>
  <si>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</si>
  <si>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</si>
  <si>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</si>
  <si>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</si>
  <si>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</si>
  <si>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</si>
  <si>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</si>
  <si>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</si>
  <si>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</si>
  <si>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</si>
  <si>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</si>
  <si>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</si>
  <si>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</si>
  <si>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</si>
  <si>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</si>
  <si>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</si>
  <si>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</si>
  <si>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</si>
  <si>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</si>
  <si>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</si>
  <si>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</si>
  <si>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</si>
  <si>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</si>
  <si>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</si>
  <si>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</si>
  <si>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</si>
  <si>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</si>
  <si>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</si>
  <si>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</si>
  <si>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</si>
  <si>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</si>
  <si>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</si>
  <si>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</si>
  <si>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</si>
  <si>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</si>
  <si>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</si>
  <si>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</si>
  <si>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</si>
  <si>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</si>
  <si>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</si>
  <si>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</si>
  <si>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</si>
  <si>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</si>
  <si>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</si>
  <si>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</si>
  <si>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</si>
  <si>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</si>
  <si>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</si>
  <si>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</si>
  <si>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</si>
  <si>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</si>
  <si>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</si>
  <si>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</si>
  <si>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</si>
  <si>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</si>
  <si>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</si>
  <si>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</si>
  <si>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</si>
  <si>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</si>
  <si>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</si>
  <si>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</si>
  <si>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</si>
  <si>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</si>
  <si>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</si>
  <si>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</si>
  <si>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</si>
  <si>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</si>
  <si>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</si>
  <si>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</si>
  <si>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</si>
  <si>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</si>
  <si>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</si>
  <si>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</si>
  <si>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</si>
  <si>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</si>
  <si>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</si>
  <si>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</si>
  <si>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</si>
  <si>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</si>
  <si>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</si>
  <si>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</si>
  <si>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</si>
  <si>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</si>
  <si>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</si>
  <si>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</si>
  <si>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</si>
  <si>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</si>
  <si>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</si>
  <si>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</si>
  <si>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</si>
  <si>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</si>
  <si>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</si>
  <si>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</si>
  <si>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</si>
  <si>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</si>
  <si>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</si>
  <si>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</si>
  <si>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</si>
  <si>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</si>
  <si>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</si>
  <si>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</si>
  <si>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</si>
  <si>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</si>
  <si>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</si>
  <si>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</si>
  <si>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</si>
  <si>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</si>
  <si>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</si>
  <si>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</si>
  <si>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</si>
  <si>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</si>
  <si>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</si>
  <si>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</si>
  <si>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</si>
  <si>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</si>
  <si>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</si>
  <si>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</si>
  <si>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</si>
  <si>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</si>
  <si>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</si>
  <si>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</si>
  <si>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</si>
  <si>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</si>
  <si>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</si>
  <si>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</si>
  <si>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</si>
  <si>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</si>
  <si>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</si>
  <si>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</si>
  <si>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</si>
  <si>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</si>
  <si>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</si>
  <si>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</si>
  <si>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</si>
  <si>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</si>
  <si>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</si>
  <si>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</si>
  <si>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</si>
  <si>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</si>
  <si>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</si>
  <si>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</si>
  <si>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</si>
  <si>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</si>
  <si>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</si>
  <si>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</si>
  <si>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</si>
  <si>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</si>
  <si>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</si>
  <si>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</si>
  <si>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</si>
  <si>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</si>
  <si>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</si>
  <si>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</si>
  <si>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</si>
  <si>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</si>
  <si>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</si>
  <si>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</si>
  <si>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</si>
  <si>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</si>
  <si>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</si>
  <si>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</si>
  <si>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</si>
  <si>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</si>
  <si>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</si>
  <si>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</si>
  <si>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</si>
  <si>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</si>
  <si>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</si>
  <si>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</si>
  <si>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</si>
  <si>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</si>
  <si>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</si>
  <si>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</si>
  <si>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</si>
  <si>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</si>
  <si>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</si>
  <si>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</si>
  <si>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</si>
  <si>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</si>
  <si>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</si>
  <si>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</si>
  <si>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</si>
  <si>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</si>
  <si>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</si>
  <si>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</si>
  <si>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</si>
  <si>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</si>
  <si>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</si>
  <si>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</si>
  <si>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</si>
  <si>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</si>
  <si>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</si>
  <si>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</si>
  <si>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</si>
  <si>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</si>
  <si>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</si>
  <si>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</si>
  <si>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</si>
  <si>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</si>
  <si>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</si>
  <si>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</si>
  <si>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</si>
  <si>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</si>
  <si>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</si>
  <si>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</si>
  <si>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</si>
  <si>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</si>
  <si>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</si>
  <si>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</si>
  <si>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</si>
  <si>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</si>
  <si>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</si>
  <si>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</si>
  <si>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</si>
  <si>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</si>
  <si>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</si>
  <si>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</si>
  <si>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</si>
  <si>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</si>
  <si>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</si>
  <si>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</si>
  <si>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</si>
  <si>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</si>
  <si>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</si>
  <si>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</si>
  <si>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</si>
  <si>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</si>
  <si>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</si>
  <si>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</si>
  <si>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</si>
  <si>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</si>
  <si>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</si>
  <si>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</si>
  <si>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</si>
  <si>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</si>
  <si>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</si>
  <si>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</si>
  <si>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</si>
  <si>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</si>
  <si>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</si>
  <si>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</si>
  <si>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</si>
  <si>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</si>
  <si>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</si>
  <si>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</si>
  <si>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</si>
  <si>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</si>
  <si>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</si>
  <si>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</si>
  <si>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</si>
  <si>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</si>
  <si>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</si>
  <si>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</si>
  <si>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</si>
  <si>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</si>
  <si>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</si>
  <si>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</si>
  <si>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</si>
  <si>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</si>
  <si>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</si>
  <si>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</si>
  <si>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</si>
  <si>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</si>
  <si>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</si>
  <si>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</si>
  <si>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</si>
  <si>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</si>
  <si>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</si>
  <si>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</si>
  <si>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</si>
  <si>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</si>
  <si>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</si>
  <si>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</si>
  <si>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</si>
  <si>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</si>
  <si>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</si>
  <si>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</si>
  <si>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</si>
  <si>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</si>
  <si>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</si>
  <si>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</si>
  <si>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</si>
  <si>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</si>
  <si>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</si>
  <si>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</si>
  <si>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</si>
  <si>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</si>
  <si>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</si>
  <si>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</si>
  <si>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</si>
  <si>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</si>
  <si>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</si>
  <si>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</si>
  <si>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</si>
  <si>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</si>
  <si>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</si>
  <si>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</si>
  <si>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</si>
  <si>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</si>
  <si>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</si>
  <si>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</si>
  <si>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</si>
  <si>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</si>
  <si>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</si>
  <si>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</si>
  <si>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</si>
  <si>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</si>
  <si>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</si>
  <si>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</si>
  <si>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</si>
  <si>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</si>
  <si>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</si>
  <si>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</si>
  <si>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</si>
  <si>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</si>
  <si>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</si>
  <si>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</si>
  <si>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</si>
  <si>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</si>
  <si>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</si>
  <si>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</si>
  <si>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</si>
  <si>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</si>
  <si>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</si>
  <si>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</si>
  <si>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</si>
  <si>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</si>
  <si>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</si>
  <si>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</si>
  <si>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</si>
  <si>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</si>
  <si>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</si>
  <si>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</si>
  <si>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</si>
  <si>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</si>
  <si>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</si>
  <si>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</si>
  <si>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</si>
  <si>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</si>
  <si>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</si>
  <si>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</si>
  <si>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</si>
  <si>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</si>
  <si>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</si>
  <si>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</si>
  <si>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</si>
  <si>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</si>
  <si>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</si>
  <si>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</si>
  <si>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</si>
  <si>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</si>
  <si>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</si>
  <si>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</si>
  <si>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</si>
  <si>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</si>
  <si>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</si>
  <si>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</si>
  <si>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</si>
  <si>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</si>
  <si>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</si>
  <si>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</si>
  <si>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</si>
  <si>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</si>
  <si>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</si>
  <si>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</si>
  <si>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</si>
  <si>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</si>
  <si>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</si>
  <si>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</si>
  <si>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</si>
  <si>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</si>
  <si>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</si>
  <si>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</si>
  <si>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</si>
  <si>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</si>
  <si>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</si>
  <si>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</si>
  <si>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</si>
  <si>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</si>
  <si>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</si>
  <si>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</si>
  <si>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</si>
  <si>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</si>
  <si>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</si>
  <si>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</si>
  <si>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</si>
  <si>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</si>
  <si>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</si>
  <si>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</si>
  <si>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</si>
  <si>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</si>
  <si>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</si>
  <si>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</si>
  <si>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</si>
  <si>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</si>
  <si>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</si>
  <si>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</si>
  <si>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</si>
  <si>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</si>
  <si>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</si>
  <si>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</si>
  <si>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</si>
  <si>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</si>
  <si>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</si>
  <si>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</si>
  <si>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</si>
  <si>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</si>
  <si>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</si>
  <si>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</si>
  <si>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</si>
  <si>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</si>
  <si>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</si>
  <si>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</si>
  <si>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</si>
  <si>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</si>
  <si>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</si>
  <si>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</si>
  <si>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</si>
  <si>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</si>
  <si>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</si>
  <si>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</si>
  <si>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</si>
  <si>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</si>
  <si>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</si>
  <si>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</si>
  <si>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</si>
  <si>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</si>
  <si>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</si>
  <si>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</si>
  <si>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</si>
  <si>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</si>
  <si>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</si>
  <si>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</si>
  <si>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</si>
  <si>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</si>
  <si>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</si>
  <si>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</si>
  <si>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</si>
  <si>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</si>
  <si>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</si>
  <si>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</si>
  <si>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</si>
  <si>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</si>
  <si>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</si>
  <si>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</si>
  <si>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</si>
  <si>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</si>
  <si>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</si>
  <si>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</si>
  <si>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</si>
  <si>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</si>
  <si>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</si>
  <si>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</si>
  <si>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</si>
  <si>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</si>
  <si>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</si>
  <si>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</si>
  <si>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</si>
  <si>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</si>
  <si>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</si>
  <si>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</si>
  <si>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</si>
  <si>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</si>
  <si>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</si>
  <si>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</si>
  <si>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</si>
  <si>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</si>
  <si>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</si>
  <si>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</si>
  <si>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</si>
  <si>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</si>
  <si>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</si>
  <si>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</si>
  <si>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</si>
  <si>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</si>
  <si>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</si>
  <si>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</si>
  <si>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</si>
  <si>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</si>
  <si>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</si>
  <si>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</si>
  <si>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</si>
  <si>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</si>
  <si>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</si>
  <si>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</si>
  <si>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</si>
  <si>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</si>
  <si>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</si>
  <si>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</si>
  <si>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</si>
  <si>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</si>
  <si>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</si>
  <si>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</si>
  <si>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</si>
  <si>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</si>
  <si>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</si>
  <si>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</si>
  <si>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</si>
  <si>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</si>
  <si>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</si>
  <si>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</si>
  <si>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</si>
  <si>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</si>
  <si>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</si>
  <si>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</si>
  <si>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</si>
  <si>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</si>
  <si>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</si>
  <si>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</si>
  <si>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</si>
  <si>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</si>
  <si>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</si>
  <si>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</si>
  <si>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</si>
  <si>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</si>
  <si>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</si>
  <si>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</si>
  <si>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</si>
  <si>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</si>
  <si>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</si>
  <si>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</si>
  <si>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</si>
  <si>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</si>
  <si>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</si>
  <si>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</si>
  <si>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</si>
  <si>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</si>
  <si>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</si>
  <si>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</si>
  <si>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</si>
  <si>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</si>
  <si>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</si>
  <si>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</si>
  <si>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</si>
  <si>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</si>
  <si>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</si>
  <si>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</si>
  <si>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</si>
  <si>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</si>
  <si>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</si>
  <si>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</si>
  <si>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</si>
  <si>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</si>
  <si>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</si>
  <si>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</si>
  <si>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</si>
  <si>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</si>
  <si>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</si>
  <si>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</si>
  <si>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</si>
  <si>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</si>
  <si>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</si>
  <si>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</si>
  <si>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</si>
  <si>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</si>
  <si>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</si>
  <si>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</si>
  <si>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</si>
  <si>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</si>
  <si>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</si>
  <si>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</si>
  <si>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</si>
  <si>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</si>
  <si>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</si>
  <si>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</si>
  <si>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</si>
  <si>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</si>
  <si>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</si>
  <si>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</si>
  <si>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</si>
  <si>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</si>
  <si>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</si>
  <si>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</si>
  <si>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</si>
  <si>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</si>
  <si>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</si>
  <si>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</si>
  <si>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</si>
  <si>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</si>
  <si>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</si>
  <si>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</si>
  <si>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</si>
  <si>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</si>
  <si>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</si>
  <si>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</si>
  <si>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</si>
  <si>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</si>
  <si>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</si>
  <si>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</si>
  <si>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</si>
  <si>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</si>
  <si>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</si>
  <si>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</si>
  <si>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</si>
  <si>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</si>
  <si>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</si>
  <si>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</si>
  <si>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</si>
  <si>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</si>
  <si>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</si>
  <si>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</si>
  <si>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</si>
  <si>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</si>
  <si>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</si>
  <si>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</si>
  <si>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</si>
  <si>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</si>
  <si>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</si>
  <si>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</si>
  <si>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</si>
  <si>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</si>
  <si>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</si>
  <si>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</si>
  <si>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</si>
  <si>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</si>
  <si>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</si>
  <si>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</si>
  <si>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</si>
  <si>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</si>
  <si>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</si>
  <si>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</si>
  <si>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</si>
  <si>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</si>
  <si>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</si>
  <si>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</si>
  <si>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</si>
  <si>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</si>
  <si>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</si>
  <si>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</si>
  <si>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</si>
  <si>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</si>
  <si>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</si>
  <si>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</si>
  <si>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</si>
  <si>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</si>
  <si>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</si>
  <si>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</si>
  <si>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</si>
  <si>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</si>
  <si>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</si>
  <si>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</si>
  <si>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</si>
  <si>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</si>
  <si>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</si>
  <si>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</si>
  <si>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</si>
  <si>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</si>
  <si>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</si>
  <si>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</si>
  <si>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</si>
  <si>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</si>
  <si>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</si>
  <si>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</si>
  <si>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</si>
  <si>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</si>
  <si>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</si>
  <si>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</si>
  <si>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</si>
  <si>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</si>
  <si>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</si>
  <si>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</si>
  <si>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</si>
  <si>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</si>
  <si>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</si>
  <si>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</si>
  <si>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</si>
  <si>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</si>
  <si>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</si>
  <si>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</si>
  <si>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</si>
  <si>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</si>
  <si>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</si>
  <si>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</si>
  <si>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</si>
  <si>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</si>
  <si>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</si>
  <si>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</si>
  <si>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</si>
  <si>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</si>
  <si>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</si>
  <si>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</si>
  <si>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</si>
  <si>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</si>
  <si>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</si>
  <si>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</si>
  <si>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</si>
  <si>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</si>
  <si>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</si>
  <si>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</si>
  <si>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</si>
  <si>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</si>
  <si>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</si>
  <si>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</si>
  <si>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</si>
  <si>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</si>
  <si>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</si>
  <si>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</si>
  <si>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</si>
  <si>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</si>
  <si>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</si>
  <si>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</si>
  <si>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</si>
  <si>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</si>
  <si>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</si>
  <si>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</si>
  <si>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</si>
  <si>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</si>
  <si>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</si>
  <si>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</si>
  <si>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</si>
  <si>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</si>
  <si>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</si>
  <si>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</si>
  <si>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</si>
  <si>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</si>
  <si>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</si>
  <si>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</si>
  <si>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</si>
  <si>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</si>
  <si>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</si>
  <si>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</si>
  <si>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</si>
  <si>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</si>
  <si>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</si>
  <si>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</si>
  <si>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</si>
  <si>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</si>
  <si>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</si>
  <si>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</si>
  <si>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</si>
  <si>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</si>
  <si>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</si>
  <si>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</si>
  <si>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</si>
  <si>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</si>
  <si>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</si>
  <si>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</si>
  <si>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</si>
  <si>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</si>
  <si>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</si>
  <si>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</si>
  <si>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</si>
  <si>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</si>
  <si>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</si>
  <si>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</si>
  <si>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</si>
  <si>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</si>
  <si>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</si>
  <si>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</si>
  <si>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</si>
  <si>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</si>
  <si>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</si>
  <si>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</si>
  <si>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</si>
  <si>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</si>
  <si>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</si>
  <si>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</si>
  <si>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</si>
  <si>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</si>
  <si>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</si>
  <si>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</si>
  <si>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</si>
  <si>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</si>
  <si>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</si>
  <si>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</si>
  <si>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</si>
  <si>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</si>
  <si>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</si>
  <si>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</si>
  <si>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</si>
  <si>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</si>
  <si>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</si>
  <si>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</si>
  <si>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</si>
  <si>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</si>
  <si>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</si>
  <si>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</si>
  <si>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</si>
  <si>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</si>
  <si>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</si>
  <si>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</si>
  <si>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</si>
  <si>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</si>
  <si>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</si>
  <si>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</si>
  <si>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</si>
  <si>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</si>
  <si>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</si>
  <si>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</si>
  <si>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</si>
  <si>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</si>
  <si>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</si>
  <si>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</si>
  <si>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</si>
  <si>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</si>
  <si>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</si>
  <si>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</si>
  <si>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</si>
  <si>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</si>
  <si>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</si>
  <si>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</si>
  <si>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</si>
  <si>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</si>
  <si>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</si>
  <si>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</si>
  <si>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</si>
  <si>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</si>
  <si>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</si>
  <si>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</si>
  <si>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</si>
  <si>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</si>
  <si>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</si>
  <si>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</si>
  <si>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</si>
  <si>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</si>
  <si>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</si>
  <si>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</si>
  <si>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</si>
  <si>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</si>
  <si>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</si>
  <si>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</si>
  <si>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</si>
  <si>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</si>
  <si>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</si>
  <si>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</si>
  <si>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</si>
  <si>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</si>
  <si>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</si>
  <si>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</si>
  <si>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</si>
  <si>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</si>
  <si>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</si>
  <si>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</si>
  <si>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</si>
  <si>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</si>
  <si>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</si>
  <si>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</si>
  <si>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</si>
  <si>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</si>
  <si>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</si>
  <si>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</si>
  <si>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</si>
  <si>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</si>
  <si>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</si>
  <si>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</si>
  <si>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</si>
  <si>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</si>
  <si>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</si>
  <si>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</si>
  <si>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</si>
  <si>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</si>
  <si>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</si>
  <si>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</si>
  <si>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</si>
  <si>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</si>
  <si>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</si>
  <si>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</si>
  <si>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</si>
  <si>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</si>
  <si>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</si>
  <si>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</si>
  <si>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</si>
  <si>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</si>
  <si>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</si>
  <si>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</si>
  <si>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</si>
  <si>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</si>
  <si>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</si>
  <si>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</si>
  <si>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</si>
  <si>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</si>
  <si>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</si>
  <si>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</si>
  <si>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</si>
  <si>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</si>
  <si>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</si>
  <si>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</si>
  <si>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</si>
  <si>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</si>
  <si>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</si>
  <si>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</si>
  <si>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</si>
  <si>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</si>
  <si>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</si>
  <si>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</si>
  <si>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</si>
  <si>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</si>
  <si>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</si>
  <si>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</si>
  <si>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</si>
  <si>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</si>
  <si>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</si>
  <si>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</si>
  <si>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</si>
  <si>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</si>
  <si>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</si>
  <si>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</si>
  <si>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</si>
  <si>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</si>
  <si>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</si>
  <si>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</si>
  <si>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</si>
  <si>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</si>
  <si>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</si>
  <si>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</si>
  <si>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</si>
  <si>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</si>
  <si>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</si>
  <si>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</si>
  <si>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</si>
  <si>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</si>
  <si>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</si>
  <si>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</si>
  <si>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</si>
  <si>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</si>
  <si>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</si>
  <si>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</si>
  <si>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</si>
  <si>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</si>
  <si>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</si>
  <si>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</si>
  <si>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</si>
  <si>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</si>
  <si>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</si>
  <si>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</si>
  <si>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</si>
  <si>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</si>
  <si>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</si>
  <si>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</si>
  <si>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</si>
  <si>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</si>
  <si>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</si>
  <si>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</si>
  <si>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</si>
  <si>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</si>
  <si>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</si>
  <si>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</si>
  <si>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</si>
  <si>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</si>
  <si>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</si>
  <si>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</si>
  <si>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</si>
  <si>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</si>
  <si>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</si>
  <si>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</si>
  <si>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</si>
  <si>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</si>
  <si>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</si>
  <si>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</si>
  <si>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</si>
  <si>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</si>
  <si>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</si>
  <si>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</si>
  <si>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</si>
  <si>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</si>
  <si>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</si>
  <si>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</si>
  <si>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</si>
  <si>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</si>
  <si>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</si>
  <si>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</si>
  <si>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</si>
  <si>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</si>
  <si>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</si>
  <si>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</si>
  <si>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</si>
  <si>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</si>
  <si>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</si>
  <si>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</si>
  <si>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</si>
  <si>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</si>
  <si>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</si>
  <si>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</si>
  <si>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</si>
  <si>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</si>
  <si>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</si>
  <si>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</si>
  <si>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</si>
  <si>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</si>
  <si>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</si>
  <si>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</si>
  <si>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</si>
  <si>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</si>
  <si>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</si>
  <si>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</si>
  <si>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</si>
  <si>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</si>
  <si>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</si>
  <si>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</si>
  <si>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</si>
  <si>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</si>
  <si>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</si>
  <si>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</si>
  <si>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</si>
  <si>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</si>
  <si>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</si>
  <si>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</si>
  <si>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</si>
  <si>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</si>
  <si>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</si>
  <si>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</si>
  <si>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</si>
  <si>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</si>
  <si>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</si>
  <si>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</si>
  <si>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</si>
  <si>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</si>
  <si>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</si>
  <si>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</si>
  <si>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</si>
  <si>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</si>
  <si>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</si>
  <si>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</si>
  <si>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</si>
  <si>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</si>
  <si>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</si>
  <si>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</si>
  <si>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</si>
  <si>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</si>
  <si>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</si>
  <si>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</si>
  <si>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</si>
  <si>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</si>
  <si>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</si>
  <si>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</si>
  <si>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</si>
  <si>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</si>
  <si>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</si>
  <si>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</si>
  <si>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</si>
  <si>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</si>
  <si>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</si>
  <si>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</si>
  <si>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</si>
  <si>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</si>
  <si>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</si>
  <si>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</si>
  <si>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</si>
  <si>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</si>
  <si>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</si>
  <si>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</si>
  <si>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</si>
  <si>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</si>
  <si>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</si>
  <si>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</si>
  <si>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</si>
  <si>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</si>
  <si>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</si>
  <si>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</si>
  <si>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</si>
  <si>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</si>
  <si>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</si>
  <si>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</si>
  <si>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</si>
  <si>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</si>
  <si>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</si>
  <si>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</si>
  <si>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</si>
  <si>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</si>
  <si>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</si>
  <si>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</si>
  <si>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</si>
  <si>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</si>
  <si>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</si>
  <si>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</si>
  <si>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</si>
  <si>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</si>
  <si>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</si>
  <si>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</si>
  <si>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</si>
  <si>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</si>
  <si>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</si>
  <si>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</si>
  <si>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</si>
  <si>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</si>
  <si>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</si>
  <si>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</si>
  <si>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</si>
  <si>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</si>
  <si>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</si>
  <si>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</si>
  <si>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</si>
  <si>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</si>
  <si>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</si>
  <si>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</si>
  <si>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</si>
  <si>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</si>
  <si>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</si>
  <si>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</si>
  <si>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</si>
  <si>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</si>
  <si>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</si>
  <si>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</si>
  <si>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</si>
  <si>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</si>
  <si>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</si>
  <si>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</si>
  <si>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</si>
  <si>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</si>
  <si>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</si>
  <si>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</si>
  <si>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</si>
  <si>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</si>
  <si>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</si>
  <si>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</si>
  <si>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</si>
  <si>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</si>
  <si>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</si>
  <si>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</si>
  <si>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</si>
  <si>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</si>
  <si>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</si>
  <si>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</si>
  <si>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</si>
  <si>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</si>
  <si>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</si>
  <si>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</si>
  <si>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</si>
  <si>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</si>
  <si>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</si>
  <si>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</si>
  <si>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</si>
  <si>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</si>
  <si>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</si>
  <si>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</si>
  <si>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</si>
  <si>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</si>
  <si>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</si>
  <si>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</si>
  <si>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</si>
  <si>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</si>
  <si>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</si>
  <si>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</si>
  <si>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</si>
  <si>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</si>
  <si>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</si>
  <si>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</si>
  <si>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</si>
  <si>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</si>
  <si>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</si>
  <si>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</si>
  <si>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</si>
  <si>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</si>
  <si>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</si>
  <si>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</si>
  <si>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</si>
  <si>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</si>
  <si>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</si>
  <si>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</si>
  <si>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</si>
  <si>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</si>
  <si>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</si>
  <si>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</si>
  <si>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</si>
  <si>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</si>
  <si>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</si>
  <si>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</si>
  <si>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</si>
  <si>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</si>
  <si>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</si>
  <si>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</si>
  <si>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</si>
  <si>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</si>
  <si>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</si>
  <si>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</si>
  <si>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</si>
  <si>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</si>
  <si>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</si>
  <si>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</si>
  <si>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</si>
  <si>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</si>
  <si>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</si>
  <si>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</si>
  <si>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</si>
  <si>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</si>
  <si>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</si>
  <si>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</si>
  <si>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</si>
  <si>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</si>
  <si>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</si>
  <si>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</si>
  <si>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</si>
  <si>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</si>
  <si>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</si>
  <si>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</si>
  <si>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</si>
  <si>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</si>
  <si>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</si>
  <si>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</si>
  <si>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</si>
  <si>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</si>
  <si>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</si>
  <si>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</si>
  <si>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</si>
  <si>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</si>
  <si>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</si>
  <si>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</si>
  <si>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</si>
  <si>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</si>
  <si>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</si>
  <si>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</si>
  <si>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</si>
  <si>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</si>
  <si>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</si>
  <si>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</si>
  <si>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</si>
  <si>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</si>
  <si>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</si>
  <si>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</si>
  <si>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</si>
  <si>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</si>
  <si>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</si>
  <si>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</si>
  <si>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</si>
  <si>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</si>
  <si>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</si>
  <si>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</si>
  <si>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</si>
  <si>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</si>
  <si>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</si>
  <si>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</si>
  <si>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</si>
  <si>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</si>
  <si>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</si>
  <si>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</si>
  <si>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</si>
  <si>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</si>
  <si>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</si>
  <si>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</si>
  <si>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</si>
  <si>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</si>
  <si>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</si>
  <si>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</si>
  <si>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</si>
  <si>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</si>
  <si>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</si>
  <si>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</si>
  <si>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</si>
  <si>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</si>
  <si>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</si>
  <si>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</si>
  <si>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</si>
  <si>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</si>
  <si>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</si>
  <si>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</si>
  <si>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</si>
  <si>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</si>
  <si>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</si>
  <si>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</si>
  <si>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</si>
  <si>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</si>
  <si>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</si>
  <si>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</si>
  <si>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</si>
  <si>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</si>
  <si>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</si>
  <si>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</si>
  <si>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</si>
  <si>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</si>
  <si>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</si>
  <si>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</si>
  <si>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</si>
  <si>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</si>
  <si>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</si>
  <si>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</si>
  <si>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</si>
  <si>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</si>
  <si>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</si>
  <si>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</si>
  <si>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</si>
  <si>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</si>
  <si>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</si>
  <si>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</si>
  <si>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</si>
  <si>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</si>
  <si>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</si>
  <si>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</si>
  <si>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</si>
  <si>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</si>
  <si>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</si>
  <si>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</si>
  <si>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</si>
  <si>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</si>
  <si>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</si>
  <si>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</si>
  <si>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</si>
  <si>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</si>
  <si>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</si>
  <si>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</si>
  <si>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</si>
  <si>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</si>
  <si>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</si>
  <si>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</si>
  <si>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</si>
  <si>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</si>
  <si>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</si>
  <si>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</si>
  <si>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</si>
  <si>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</si>
  <si>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</si>
  <si>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</si>
  <si>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</si>
  <si>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</si>
  <si>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</si>
  <si>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</si>
  <si>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</si>
  <si>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</si>
  <si>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</si>
  <si>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</si>
  <si>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</si>
  <si>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</si>
  <si>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</si>
  <si>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</si>
  <si>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</si>
  <si>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</si>
  <si>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</si>
  <si>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</si>
  <si>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</si>
  <si>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</si>
  <si>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</si>
  <si>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</si>
  <si>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</si>
  <si>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</si>
  <si>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</si>
  <si>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</si>
  <si>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</si>
  <si>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</si>
  <si>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</si>
  <si>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</si>
  <si>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</si>
  <si>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</si>
  <si>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</si>
  <si>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</si>
  <si>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</si>
  <si>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</si>
  <si>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</si>
  <si>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</si>
  <si>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</si>
  <si>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</si>
  <si>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</si>
  <si>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</si>
  <si>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</si>
  <si>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</si>
  <si>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</si>
  <si>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</si>
  <si>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</si>
  <si>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</si>
  <si>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</si>
  <si>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</si>
  <si>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</si>
  <si>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</si>
  <si>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</si>
  <si>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</si>
  <si>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</si>
  <si>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</si>
  <si>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</si>
  <si>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</si>
  <si>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</si>
  <si>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</si>
  <si>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</si>
  <si>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</si>
  <si>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</si>
  <si>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</si>
  <si>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</si>
  <si>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</si>
  <si>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</si>
  <si>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</si>
  <si>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</si>
  <si>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</si>
  <si>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</si>
  <si>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</si>
  <si>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</si>
  <si>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</si>
  <si>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</si>
  <si>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</si>
  <si>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</si>
  <si>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</si>
  <si>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</si>
  <si>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</si>
  <si>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</si>
  <si>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</si>
  <si>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</si>
  <si>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</si>
  <si>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</si>
  <si>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</si>
  <si>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</si>
  <si>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</si>
  <si>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</si>
  <si>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</si>
  <si>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</si>
  <si>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</si>
  <si>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</si>
  <si>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</si>
  <si>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</si>
  <si>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</si>
  <si>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</si>
  <si>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</si>
  <si>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</si>
  <si>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</si>
  <si>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</si>
  <si>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</si>
  <si>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</si>
  <si>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</si>
  <si>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</si>
  <si>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</si>
  <si>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</si>
  <si>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</si>
  <si>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</si>
  <si>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</si>
  <si>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</si>
  <si>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</si>
  <si>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</si>
  <si>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</si>
  <si>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</si>
  <si>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</si>
  <si>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</si>
  <si>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</si>
  <si>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</si>
  <si>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</si>
  <si>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</si>
  <si>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</si>
  <si>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</si>
  <si>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</si>
  <si>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</si>
  <si>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</si>
  <si>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</si>
  <si>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</si>
  <si>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</si>
  <si>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</si>
  <si>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</si>
  <si>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</si>
  <si>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</si>
  <si>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</si>
  <si>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</si>
  <si>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</si>
  <si>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</si>
  <si>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</si>
  <si>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</si>
  <si>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</si>
  <si>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</si>
  <si>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</si>
  <si>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</si>
  <si>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</si>
  <si>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</si>
  <si>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</si>
  <si>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</si>
  <si>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</si>
  <si>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</si>
  <si>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</si>
  <si>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</si>
  <si>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</si>
  <si>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</si>
  <si>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</si>
  <si>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</si>
  <si>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</si>
  <si>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</si>
  <si>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</si>
  <si>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</si>
  <si>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</si>
  <si>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</si>
  <si>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</si>
  <si>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</si>
  <si>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</si>
  <si>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</si>
  <si>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</si>
  <si>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</si>
  <si>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</si>
  <si>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</si>
  <si>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</si>
  <si>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</si>
  <si>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</si>
  <si>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</si>
  <si>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</si>
  <si>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</si>
  <si>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</si>
  <si>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</si>
  <si>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</si>
  <si>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</si>
  <si>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</si>
  <si>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</si>
  <si>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</si>
  <si>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</si>
  <si>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</si>
  <si>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</si>
  <si>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</si>
  <si>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</si>
  <si>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</si>
  <si>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</si>
  <si>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</si>
  <si>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</si>
  <si>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</si>
  <si>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</si>
  <si>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</si>
  <si>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</si>
  <si>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</si>
  <si>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</si>
  <si>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</si>
  <si>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</si>
  <si>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</si>
  <si>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</si>
  <si>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</si>
  <si>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</si>
  <si>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</si>
  <si>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</si>
  <si>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</si>
  <si>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</si>
  <si>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</si>
  <si>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</si>
  <si>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</si>
  <si>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</si>
  <si>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</si>
  <si>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</si>
  <si>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</si>
  <si>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</si>
  <si>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</si>
  <si>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</si>
  <si>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</si>
  <si>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</si>
  <si>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</si>
  <si>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</si>
  <si>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</si>
  <si>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</si>
  <si>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</si>
  <si>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</si>
  <si>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</si>
  <si>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</si>
  <si>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</si>
  <si>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</si>
  <si>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</si>
  <si>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</si>
  <si>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</si>
  <si>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</si>
  <si>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</si>
  <si>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</si>
  <si>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</si>
  <si>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</si>
  <si>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</si>
  <si>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</si>
  <si>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</si>
  <si>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</si>
  <si>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</si>
  <si>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</si>
  <si>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</si>
  <si>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</si>
  <si>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</si>
  <si>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</si>
  <si>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</si>
  <si>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</si>
  <si>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</si>
  <si>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</si>
  <si>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</si>
  <si>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</si>
  <si>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</si>
  <si>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</si>
  <si>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</si>
  <si>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</si>
  <si>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</si>
  <si>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</si>
  <si>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</si>
  <si>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</si>
  <si>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</si>
  <si>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</si>
  <si>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</si>
  <si>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</si>
  <si>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</si>
  <si>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</si>
  <si>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</si>
  <si>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</si>
  <si>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</si>
  <si>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</si>
  <si>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</si>
  <si>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</si>
  <si>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</si>
  <si>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</si>
  <si>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</si>
  <si>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</si>
  <si>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</si>
  <si>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</si>
  <si>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</si>
  <si>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</si>
  <si>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</si>
  <si>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</si>
  <si>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</si>
  <si>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</si>
  <si>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</si>
  <si>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</si>
  <si>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</si>
  <si>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</si>
  <si>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</si>
  <si>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</si>
  <si>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</si>
  <si>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</si>
  <si>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</si>
  <si>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</si>
  <si>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</si>
  <si>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</si>
  <si>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</si>
  <si>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</si>
  <si>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</si>
  <si>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</si>
  <si>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</si>
  <si>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</si>
  <si>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</si>
  <si>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</si>
  <si>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</si>
  <si>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</si>
  <si>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</si>
  <si>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</si>
  <si>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</si>
  <si>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</si>
  <si>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</si>
  <si>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</si>
  <si>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</si>
  <si>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</si>
  <si>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</si>
  <si>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</si>
  <si>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</si>
  <si>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</si>
  <si>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</si>
  <si>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</si>
  <si>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</si>
  <si>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</si>
  <si>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</si>
  <si>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</si>
  <si>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</si>
  <si>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</si>
  <si>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</si>
  <si>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</si>
  <si>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</si>
  <si>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</si>
  <si>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</si>
  <si>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</si>
  <si>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</si>
  <si>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</si>
  <si>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</si>
  <si>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</si>
  <si>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</si>
  <si>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</si>
  <si>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</si>
  <si>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</si>
  <si>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</si>
  <si>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</si>
  <si>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</si>
  <si>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</si>
  <si>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</si>
  <si>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</si>
  <si>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</si>
  <si>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</si>
  <si>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</si>
  <si>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</si>
  <si>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</si>
  <si>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</si>
  <si>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</si>
  <si>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</si>
  <si>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</si>
  <si>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</si>
  <si>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</si>
  <si>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</si>
  <si>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</si>
  <si>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</si>
  <si>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</si>
  <si>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</si>
  <si>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</si>
  <si>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</si>
  <si>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</si>
  <si>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</si>
  <si>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</si>
  <si>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</si>
  <si>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</si>
  <si>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</si>
  <si>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</si>
  <si>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</si>
  <si>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</si>
  <si>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</si>
  <si>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</si>
  <si>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</si>
  <si>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</si>
  <si>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</si>
  <si>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</si>
  <si>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</si>
  <si>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</si>
  <si>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</si>
  <si>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</si>
  <si>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</si>
  <si>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</si>
  <si>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</si>
  <si>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</si>
  <si>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</si>
  <si>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</si>
  <si>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</si>
  <si>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</si>
  <si>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</si>
  <si>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</si>
  <si>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</si>
  <si>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</si>
  <si>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</si>
  <si>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</si>
  <si>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</si>
  <si>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</si>
  <si>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</si>
  <si>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</si>
  <si>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</si>
  <si>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</si>
  <si>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</si>
  <si>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</si>
  <si>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</si>
  <si>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</si>
  <si>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</si>
  <si>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</si>
  <si>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</si>
  <si>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</si>
  <si>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</si>
  <si>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</si>
  <si>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</si>
  <si>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</si>
  <si>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</si>
  <si>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</si>
  <si>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</si>
  <si>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</si>
  <si>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</si>
  <si>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</si>
  <si>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</si>
  <si>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</si>
  <si>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</si>
  <si>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</si>
  <si>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</si>
  <si>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</si>
  <si>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</si>
  <si>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</si>
  <si>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</si>
  <si>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</si>
  <si>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</si>
  <si>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</si>
  <si>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</si>
  <si>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</si>
  <si>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</si>
  <si>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</si>
  <si>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</si>
  <si>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</si>
  <si>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</si>
  <si>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</si>
  <si>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</si>
  <si>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</si>
  <si>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</si>
  <si>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</si>
  <si>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</si>
  <si>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</si>
  <si>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</si>
  <si>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</si>
  <si>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</si>
  <si>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</si>
  <si>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</si>
  <si>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</si>
  <si>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</si>
  <si>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</si>
  <si>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</si>
  <si>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</si>
  <si>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</si>
  <si>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</si>
  <si>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</si>
  <si>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</si>
  <si>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</si>
  <si>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</si>
  <si>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</si>
  <si>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</si>
  <si>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</si>
  <si>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</si>
  <si>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</si>
  <si>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</si>
  <si>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</si>
  <si>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</si>
  <si>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</si>
  <si>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</si>
  <si>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</si>
  <si>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</si>
  <si>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</si>
  <si>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</si>
  <si>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</si>
  <si>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</si>
  <si>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</si>
  <si>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</si>
  <si>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</si>
  <si>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</si>
  <si>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</si>
  <si>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</si>
  <si>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</si>
  <si>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</si>
  <si>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</si>
  <si>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</si>
  <si>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</si>
  <si>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</si>
  <si>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</si>
  <si>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</si>
  <si>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</si>
  <si>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</si>
  <si>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</si>
  <si>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</si>
  <si>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</si>
  <si>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</si>
  <si>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</si>
  <si>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</si>
  <si>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</si>
  <si>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</si>
  <si>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</si>
  <si>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</si>
  <si>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</si>
  <si>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</si>
  <si>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</si>
  <si>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</si>
  <si>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</si>
  <si>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</si>
  <si>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</si>
  <si>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</si>
  <si>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</si>
  <si>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</si>
  <si>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</si>
  <si>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</si>
  <si>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</si>
  <si>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</si>
  <si>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</si>
  <si>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</si>
  <si>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</si>
  <si>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</si>
  <si>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</si>
  <si>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</si>
  <si>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</si>
  <si>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</si>
  <si>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</si>
  <si>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</si>
  <si>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</si>
  <si>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</si>
  <si>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</si>
  <si>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</si>
  <si>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</si>
  <si>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</si>
  <si>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</si>
  <si>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</si>
  <si>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</si>
  <si>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</si>
  <si>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</si>
  <si>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</si>
  <si>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</si>
  <si>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</si>
  <si>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</si>
  <si>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</si>
  <si>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</si>
  <si>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</si>
  <si>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</si>
  <si>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</si>
  <si>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</si>
  <si>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</si>
  <si>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</si>
  <si>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</si>
  <si>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</si>
  <si>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</si>
  <si>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</si>
  <si>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</si>
  <si>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</si>
  <si>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</si>
  <si>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</si>
  <si>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</si>
  <si>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</si>
  <si>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</si>
  <si>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</si>
  <si>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</si>
  <si>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</si>
  <si>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</si>
  <si>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</si>
  <si>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</si>
  <si>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</si>
  <si>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</si>
  <si>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</si>
  <si>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</si>
  <si>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</si>
  <si>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</si>
  <si>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</si>
  <si>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</si>
  <si>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</si>
  <si>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</si>
  <si>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</si>
  <si>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</si>
  <si>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</si>
  <si>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</si>
  <si>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</si>
  <si>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</si>
  <si>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</si>
  <si>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</si>
  <si>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</si>
  <si>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</si>
  <si>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</si>
  <si>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</si>
  <si>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</si>
  <si>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</si>
  <si>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</si>
  <si>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</si>
  <si>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</si>
  <si>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</si>
  <si>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</si>
  <si>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</si>
  <si>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</si>
  <si>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</si>
  <si>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</si>
  <si>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</si>
  <si>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</si>
  <si>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</si>
  <si>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</si>
  <si>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</si>
  <si>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</si>
  <si>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</si>
  <si>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</si>
  <si>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</si>
  <si>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</si>
  <si>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</si>
  <si>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</si>
  <si>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</si>
  <si>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</si>
  <si>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</si>
  <si>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</si>
  <si>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</si>
  <si>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</si>
  <si>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</si>
  <si>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</si>
  <si>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</si>
  <si>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</si>
  <si>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</si>
  <si>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</si>
  <si>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</si>
  <si>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</si>
  <si>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</si>
  <si>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</si>
  <si>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</si>
  <si>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</si>
  <si>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</si>
  <si>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</si>
  <si>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</si>
  <si>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</si>
  <si>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</si>
  <si>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</si>
  <si>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</si>
  <si>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</si>
  <si>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</si>
  <si>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</si>
  <si>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</si>
  <si>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</si>
  <si>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</si>
  <si>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</si>
  <si>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</si>
  <si>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</si>
  <si>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</si>
  <si>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</si>
  <si>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</si>
  <si>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</si>
  <si>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</si>
  <si>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</si>
  <si>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</si>
  <si>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</si>
  <si>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</si>
  <si>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</si>
  <si>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</si>
  <si>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</si>
  <si>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</si>
  <si>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</si>
  <si>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</si>
  <si>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</si>
  <si>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</si>
  <si>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</si>
  <si>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</si>
  <si>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</si>
  <si>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</si>
  <si>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</si>
  <si>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</si>
  <si>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</si>
  <si>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</si>
  <si>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</si>
  <si>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</si>
  <si>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</si>
  <si>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</si>
  <si>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</si>
  <si>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</si>
  <si>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</si>
  <si>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</si>
  <si>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</si>
  <si>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</si>
  <si>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</si>
  <si>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</si>
  <si>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</si>
  <si>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</si>
  <si>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</si>
  <si>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</si>
  <si>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</si>
  <si>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</si>
  <si>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</si>
  <si>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</si>
  <si>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</si>
  <si>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</si>
  <si>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</si>
  <si>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</si>
  <si>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</si>
  <si>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</si>
  <si>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</si>
  <si>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</si>
  <si>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</si>
  <si>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</si>
  <si>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</si>
  <si>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</si>
  <si>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</si>
  <si>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</si>
  <si>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</si>
  <si>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</si>
  <si>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</si>
  <si>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</si>
  <si>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</si>
  <si>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</si>
  <si>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</si>
  <si>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</si>
  <si>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</si>
  <si>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</si>
  <si>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</si>
  <si>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</si>
  <si>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</si>
  <si>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</si>
  <si>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</si>
  <si>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</si>
  <si>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</si>
  <si>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</si>
  <si>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</si>
  <si>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</si>
  <si>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</si>
  <si>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</si>
  <si>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</si>
  <si>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</si>
  <si>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</si>
  <si>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</si>
  <si>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</si>
  <si>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</si>
  <si>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</si>
  <si>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</si>
  <si>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</si>
  <si>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</si>
  <si>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</si>
  <si>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</si>
  <si>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</si>
  <si>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</si>
  <si>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</si>
  <si>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</si>
  <si>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</si>
  <si>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</si>
  <si>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</si>
  <si>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</si>
  <si>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</si>
  <si>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</si>
  <si>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</si>
  <si>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</si>
  <si>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</si>
  <si>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</si>
  <si>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</si>
  <si>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</si>
  <si>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</si>
  <si>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</si>
  <si>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</si>
  <si>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</si>
  <si>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</si>
  <si>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</si>
  <si>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</si>
  <si>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</si>
  <si>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</si>
  <si>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</si>
  <si>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</si>
  <si>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</si>
  <si>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</si>
  <si>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</si>
  <si>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</si>
  <si>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</si>
  <si>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</si>
  <si>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</si>
  <si>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</si>
  <si>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</si>
  <si>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</si>
  <si>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</si>
  <si>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</si>
  <si>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</si>
  <si>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</si>
  <si>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</si>
  <si>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</si>
  <si>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</si>
  <si>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</si>
  <si>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</si>
  <si>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</si>
  <si>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</si>
  <si>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</si>
  <si>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</si>
  <si>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</si>
  <si>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</si>
  <si>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</si>
  <si>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</si>
  <si>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</si>
  <si>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</si>
  <si>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</si>
  <si>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</si>
  <si>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</si>
  <si>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</si>
  <si>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</si>
  <si>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</si>
  <si>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</si>
  <si>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</si>
  <si>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</si>
  <si>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</si>
  <si>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</si>
  <si>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</si>
  <si>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</si>
  <si>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</si>
  <si>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</si>
  <si>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</si>
  <si>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</si>
  <si>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</si>
  <si>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</si>
  <si>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</si>
  <si>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</si>
  <si>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</si>
  <si>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</si>
  <si>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</si>
  <si>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</si>
  <si>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</si>
  <si>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</si>
  <si>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</si>
  <si>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</si>
  <si>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</si>
  <si>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</si>
  <si>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</si>
  <si>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</si>
  <si>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</si>
  <si>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</si>
  <si>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</si>
  <si>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</si>
  <si>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</si>
  <si>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</si>
  <si>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</si>
  <si>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</si>
  <si>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</si>
  <si>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</si>
  <si>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</si>
  <si>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</si>
  <si>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</si>
  <si>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</si>
  <si>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</si>
  <si>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</si>
  <si>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</si>
  <si>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</si>
  <si>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</si>
  <si>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</si>
  <si>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</si>
  <si>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</si>
  <si>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</si>
  <si>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</si>
  <si>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</si>
  <si>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</si>
  <si>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</si>
  <si>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</si>
  <si>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</si>
  <si>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</si>
  <si>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</si>
  <si>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</si>
  <si>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</si>
  <si>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</si>
  <si>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</si>
  <si>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</si>
  <si>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</si>
  <si>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</si>
  <si>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</si>
  <si>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</si>
  <si>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</si>
  <si>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</si>
  <si>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</si>
  <si>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</si>
  <si>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</si>
  <si>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</si>
  <si>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</si>
  <si>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</si>
  <si>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</si>
  <si>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</si>
  <si>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</si>
  <si>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</si>
  <si>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</si>
  <si>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</si>
  <si>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</si>
  <si>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</si>
  <si>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</si>
  <si>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</si>
  <si>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</si>
  <si>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</si>
  <si>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</si>
  <si>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</si>
  <si>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</si>
  <si>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</si>
  <si>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</si>
  <si>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</si>
  <si>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</si>
  <si>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</si>
  <si>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</si>
  <si>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</si>
  <si>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</si>
  <si>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</si>
  <si>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</si>
  <si>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</si>
  <si>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</si>
  <si>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</si>
  <si>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</si>
  <si>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</si>
  <si>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</si>
  <si>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</si>
  <si>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</si>
  <si>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</si>
  <si>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</si>
  <si>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</si>
  <si>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</si>
  <si>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</si>
  <si>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</si>
  <si>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</si>
  <si>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</si>
  <si>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</si>
  <si>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</si>
  <si>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</si>
  <si>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</si>
  <si>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</si>
  <si>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</si>
  <si>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</si>
  <si>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</si>
  <si>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</si>
  <si>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</si>
  <si>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</si>
  <si>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</si>
  <si>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</si>
  <si>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</si>
  <si>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</si>
  <si>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</si>
  <si>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</si>
  <si>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</si>
  <si>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</si>
  <si>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</si>
  <si>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</si>
  <si>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</si>
  <si>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</si>
  <si>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</si>
  <si>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</si>
  <si>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</si>
  <si>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</si>
  <si>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</si>
  <si>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</si>
  <si>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</si>
  <si>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</si>
  <si>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</si>
  <si>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</si>
  <si>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</si>
  <si>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</si>
  <si>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</si>
  <si>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</si>
  <si>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</si>
  <si>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</si>
  <si>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</si>
  <si>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</si>
  <si>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</si>
  <si>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</si>
  <si>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</si>
  <si>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</si>
  <si>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</si>
  <si>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</si>
  <si>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</si>
  <si>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</si>
  <si>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</si>
  <si>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</si>
  <si>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</si>
  <si>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</si>
  <si>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</si>
  <si>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</si>
  <si>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</si>
  <si>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</si>
  <si>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</si>
  <si>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</si>
  <si>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</si>
  <si>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</si>
  <si>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</si>
  <si>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</si>
  <si>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</si>
  <si>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</si>
  <si>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</si>
  <si>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</si>
  <si>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</si>
  <si>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</si>
  <si>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</si>
  <si>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</si>
  <si>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</si>
  <si>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</si>
  <si>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</si>
  <si>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</si>
  <si>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</si>
  <si>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</si>
  <si>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</si>
  <si>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</si>
  <si>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</si>
  <si>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</si>
  <si>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</si>
  <si>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</si>
  <si>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</si>
  <si>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</si>
  <si>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</si>
  <si>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</si>
  <si>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</si>
  <si>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</si>
  <si>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</si>
  <si>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</si>
  <si>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</si>
  <si>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</si>
  <si>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</si>
  <si>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</si>
  <si>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</si>
  <si>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</si>
  <si>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</si>
  <si>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</si>
  <si>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</si>
  <si>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</si>
  <si>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</si>
  <si>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</si>
  <si>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</si>
  <si>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</si>
  <si>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</si>
  <si>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</si>
  <si>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</si>
  <si>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</si>
  <si>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</si>
  <si>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</si>
  <si>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</si>
  <si>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</si>
  <si>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</si>
  <si>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</si>
  <si>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</si>
  <si>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</si>
  <si>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</si>
  <si>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</si>
  <si>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</si>
  <si>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</si>
  <si>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</si>
  <si>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</si>
  <si>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</si>
  <si>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</si>
  <si>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</si>
  <si>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</si>
  <si>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</si>
  <si>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</si>
  <si>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</si>
  <si>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</si>
  <si>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</si>
  <si>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</si>
  <si>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</si>
  <si>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</si>
  <si>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</si>
  <si>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</si>
  <si>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</si>
  <si>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</si>
  <si>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</si>
  <si>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</si>
  <si>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</si>
  <si>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</si>
  <si>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</si>
  <si>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</si>
  <si>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</si>
  <si>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</si>
  <si>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</si>
  <si>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</si>
  <si>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</si>
  <si>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</si>
  <si>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</si>
  <si>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</si>
  <si>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</si>
  <si>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</si>
  <si>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</si>
  <si>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</si>
  <si>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</si>
  <si>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</si>
  <si>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</si>
  <si>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</si>
  <si>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</si>
  <si>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</si>
  <si>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</si>
  <si>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</si>
  <si>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</si>
  <si>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</si>
  <si>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</si>
  <si>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</si>
  <si>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</si>
  <si>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</si>
  <si>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</si>
  <si>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</si>
  <si>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</si>
  <si>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</si>
  <si>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</si>
  <si>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</si>
  <si>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</si>
  <si>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</si>
  <si>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</si>
  <si>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</si>
  <si>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</si>
  <si>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</si>
  <si>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</si>
  <si>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</si>
  <si>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</si>
  <si>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</si>
  <si>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</si>
  <si>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</si>
  <si>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</si>
  <si>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</si>
  <si>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</si>
  <si>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</si>
  <si>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</si>
  <si>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</si>
  <si>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</si>
  <si>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</si>
  <si>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</si>
  <si>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</si>
  <si>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</si>
  <si>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</si>
  <si>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</si>
  <si>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</si>
  <si>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</si>
  <si>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</si>
  <si>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</si>
  <si>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</si>
  <si>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</si>
  <si>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</si>
  <si>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</si>
  <si>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</si>
  <si>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</si>
  <si>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</si>
  <si>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</si>
  <si>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</si>
  <si>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</si>
  <si>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</si>
  <si>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</si>
  <si>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</si>
  <si>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</si>
  <si>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</si>
  <si>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</si>
  <si>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</si>
  <si>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</si>
  <si>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</si>
  <si>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</si>
  <si>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</si>
  <si>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</si>
  <si>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</si>
  <si>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</si>
  <si>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</si>
  <si>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</si>
  <si>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</si>
  <si>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</si>
  <si>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</si>
  <si>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</si>
  <si>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</si>
  <si>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</si>
  <si>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</si>
  <si>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</si>
  <si>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</si>
  <si>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</si>
  <si>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</si>
  <si>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</si>
  <si>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</si>
  <si>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</si>
  <si>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</si>
  <si>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</si>
  <si>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</si>
  <si>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</si>
  <si>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</si>
  <si>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</si>
  <si>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</si>
  <si>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</si>
  <si>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</si>
  <si>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</si>
  <si>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</si>
  <si>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</si>
  <si>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</si>
  <si>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</si>
  <si>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</si>
  <si>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</si>
  <si>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</si>
  <si>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</si>
  <si>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</si>
  <si>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</si>
  <si>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</si>
  <si>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</si>
  <si>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</si>
  <si>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</si>
  <si>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</si>
  <si>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</si>
  <si>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</si>
  <si>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</si>
  <si>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</si>
  <si>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</si>
  <si>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</si>
  <si>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</si>
  <si>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</si>
  <si>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</si>
  <si>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</si>
  <si>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</si>
  <si>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</si>
  <si>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</si>
  <si>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</si>
  <si>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</si>
  <si>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</si>
  <si>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</si>
  <si>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</si>
  <si>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</si>
  <si>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</si>
  <si>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</si>
  <si>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</si>
  <si>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</si>
  <si>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</si>
  <si>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</si>
  <si>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</si>
  <si>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</si>
  <si>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</si>
  <si>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</si>
  <si>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</si>
  <si>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</si>
  <si>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</si>
  <si>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</si>
  <si>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</si>
  <si>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</si>
  <si>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</si>
  <si>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</si>
  <si>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</si>
  <si>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</si>
  <si>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</si>
  <si>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</si>
  <si>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</si>
  <si>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</si>
  <si>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</si>
  <si>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</si>
  <si>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</si>
  <si>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</si>
  <si>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</si>
  <si>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</si>
  <si>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</si>
  <si>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</si>
  <si>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</si>
  <si>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</si>
  <si>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</si>
  <si>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</si>
  <si>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</si>
  <si>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</si>
  <si>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</si>
  <si>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</si>
  <si>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</si>
  <si>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</si>
  <si>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</si>
  <si>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</si>
  <si>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</si>
  <si>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</si>
  <si>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</si>
  <si>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</si>
  <si>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</si>
  <si>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</si>
  <si>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</si>
  <si>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</si>
  <si>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</si>
  <si>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</si>
  <si>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</si>
  <si>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</si>
  <si>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</si>
  <si>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</si>
  <si>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</si>
  <si>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</si>
  <si>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</si>
  <si>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</si>
  <si>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</si>
  <si>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</si>
  <si>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</si>
  <si>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</si>
  <si>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</si>
  <si>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</si>
  <si>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</si>
  <si>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</si>
  <si>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</si>
  <si>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</si>
  <si>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</si>
  <si>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</si>
  <si>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</si>
  <si>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</si>
  <si>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</si>
  <si>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</si>
  <si>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</si>
  <si>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</si>
  <si>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</si>
  <si>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</si>
  <si>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</si>
  <si>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</si>
  <si>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</si>
  <si>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</si>
  <si>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</si>
  <si>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</si>
  <si>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</si>
  <si>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</si>
  <si>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</si>
  <si>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</si>
  <si>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</si>
  <si>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</si>
  <si>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</si>
  <si>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</si>
  <si>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</si>
  <si>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</si>
  <si>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</si>
  <si>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</si>
  <si>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</si>
  <si>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</si>
  <si>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</si>
  <si>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</si>
  <si>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</si>
  <si>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</si>
  <si>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</si>
  <si>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</si>
  <si>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</si>
  <si>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</si>
  <si>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</si>
  <si>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</si>
  <si>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</si>
  <si>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</si>
  <si>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</si>
  <si>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</si>
  <si>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</si>
  <si>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</si>
  <si>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</si>
  <si>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</si>
  <si>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</si>
  <si>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</si>
  <si>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</si>
  <si>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</si>
  <si>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</si>
  <si>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</si>
  <si>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</si>
  <si>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</si>
  <si>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</si>
  <si>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</si>
  <si>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</si>
  <si>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</si>
  <si>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</si>
  <si>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</si>
  <si>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</si>
  <si>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</si>
  <si>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</si>
  <si>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</si>
  <si>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</si>
  <si>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</si>
  <si>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</si>
  <si>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</si>
  <si>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</si>
  <si>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</si>
  <si>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</si>
  <si>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</si>
  <si>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</si>
  <si>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</si>
  <si>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</si>
  <si>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</si>
  <si>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</si>
  <si>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</si>
  <si>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</si>
  <si>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</si>
  <si>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</si>
  <si>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</si>
  <si>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</si>
  <si>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</si>
  <si>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</si>
  <si>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</si>
  <si>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</si>
  <si>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</si>
  <si>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</si>
  <si>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</si>
  <si>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</si>
  <si>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</si>
  <si>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</si>
  <si>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</si>
  <si>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</si>
  <si>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</si>
  <si>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</si>
  <si>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</si>
  <si>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</si>
  <si>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</si>
  <si>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</si>
  <si>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</si>
  <si>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</si>
  <si>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</si>
  <si>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</si>
  <si>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</si>
  <si>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</si>
  <si>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</si>
  <si>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</si>
  <si>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</si>
  <si>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</si>
  <si>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</si>
  <si>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</si>
  <si>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</si>
  <si>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</si>
  <si>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</si>
  <si>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</si>
  <si>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</si>
  <si>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</si>
  <si>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</si>
  <si>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</si>
  <si>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</si>
  <si>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</si>
  <si>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</si>
  <si>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</si>
  <si>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</si>
  <si>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</si>
  <si>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</si>
  <si>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</si>
  <si>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</si>
  <si>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</si>
  <si>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</si>
  <si>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</si>
  <si>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</si>
  <si>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</si>
  <si>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</si>
  <si>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</si>
  <si>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</si>
  <si>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</si>
  <si>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</si>
  <si>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</si>
  <si>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</si>
  <si>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</si>
  <si>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</si>
  <si>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</si>
  <si>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</si>
  <si>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</si>
  <si>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</si>
  <si>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</si>
  <si>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</si>
  <si>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</si>
  <si>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</si>
  <si>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</si>
  <si>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</si>
  <si>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</si>
  <si>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</si>
  <si>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</si>
  <si>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</si>
  <si>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</si>
  <si>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</si>
  <si>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</si>
  <si>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</si>
  <si>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</si>
  <si>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</si>
  <si>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</si>
  <si>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</si>
  <si>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</si>
  <si>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</si>
  <si>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</si>
  <si>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</si>
  <si>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</si>
  <si>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</si>
  <si>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</si>
  <si>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</si>
  <si>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</si>
  <si>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</si>
  <si>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</si>
  <si>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</si>
  <si>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</si>
  <si>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</si>
  <si>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</si>
  <si>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</si>
  <si>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</si>
  <si>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</si>
  <si>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</si>
  <si>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</si>
  <si>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</si>
  <si>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</si>
  <si>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</si>
  <si>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</si>
  <si>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</si>
  <si>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</si>
  <si>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</si>
  <si>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</si>
  <si>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</si>
  <si>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</si>
  <si>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</si>
  <si>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</si>
  <si>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</si>
  <si>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</si>
  <si>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</si>
  <si>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</si>
  <si>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</si>
  <si>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</si>
  <si>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</si>
  <si>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</si>
  <si>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</si>
  <si>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</si>
  <si>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</si>
  <si>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</si>
  <si>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</si>
  <si>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</si>
  <si>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</si>
  <si>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</si>
  <si>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</si>
  <si>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</si>
  <si>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</si>
  <si>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</si>
  <si>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</si>
  <si>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</si>
  <si>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</si>
  <si>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</si>
  <si>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</si>
  <si>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</si>
  <si>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</si>
  <si>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</si>
  <si>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</si>
  <si>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</si>
  <si>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</si>
  <si>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</si>
  <si>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</si>
  <si>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</si>
  <si>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</si>
  <si>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</si>
  <si>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</si>
  <si>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</si>
  <si>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</si>
  <si>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</si>
  <si>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</si>
  <si>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</si>
  <si>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</si>
  <si>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</si>
  <si>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</si>
  <si>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</si>
  <si>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</si>
  <si>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</si>
  <si>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</si>
  <si>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</si>
  <si>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</si>
  <si>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</si>
  <si>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</si>
  <si>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</si>
  <si>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</si>
  <si>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</si>
  <si>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</si>
  <si>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</si>
  <si>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</si>
  <si>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</si>
  <si>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</si>
  <si>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</si>
  <si>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</si>
  <si>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</si>
  <si>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</si>
  <si>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</si>
  <si>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</si>
  <si>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</si>
  <si>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</si>
  <si>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</si>
  <si>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</si>
  <si>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</si>
  <si>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</si>
  <si>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</si>
  <si>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</si>
  <si>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</si>
  <si>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</si>
  <si>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</si>
  <si>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</si>
  <si>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</si>
  <si>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</si>
  <si>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</si>
  <si>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</si>
  <si>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</si>
  <si>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</si>
  <si>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</si>
  <si>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</si>
  <si>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</si>
  <si>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</si>
  <si>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</si>
  <si>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</si>
  <si>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</si>
  <si>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</si>
  <si>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</si>
  <si>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</si>
  <si>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</si>
  <si>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</si>
  <si>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</si>
  <si>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</si>
  <si>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</si>
  <si>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</si>
  <si>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</si>
  <si>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</si>
  <si>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</si>
  <si>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</si>
  <si>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</si>
  <si>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</si>
  <si>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</si>
  <si>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</si>
  <si>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</si>
  <si>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</si>
  <si>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</si>
  <si>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</si>
  <si>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</si>
  <si>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</si>
  <si>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</si>
  <si>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</si>
  <si>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</si>
  <si>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</si>
  <si>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</si>
  <si>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</si>
  <si>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</si>
  <si>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</si>
  <si>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</si>
  <si>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</si>
  <si>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</si>
  <si>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</si>
  <si>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</si>
  <si>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</si>
  <si>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</si>
  <si>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</si>
  <si>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</si>
  <si>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</si>
  <si>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</si>
  <si>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</si>
  <si>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</si>
  <si>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</si>
  <si>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</si>
  <si>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</si>
  <si>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</si>
  <si>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</si>
  <si>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</si>
  <si>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</si>
  <si>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</si>
  <si>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</si>
  <si>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</si>
  <si>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</si>
  <si>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</si>
  <si>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</si>
  <si>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</si>
  <si>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</si>
  <si>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</si>
  <si>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</si>
  <si>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</si>
  <si>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</si>
  <si>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</si>
  <si>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</si>
  <si>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</si>
  <si>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</si>
  <si>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</si>
  <si>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</si>
  <si>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</si>
  <si>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</si>
  <si>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</si>
  <si>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</si>
  <si>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</si>
  <si>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</si>
  <si>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</si>
  <si>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</si>
  <si>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</si>
  <si>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</si>
  <si>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</si>
  <si>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</si>
  <si>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</si>
  <si>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</si>
  <si>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</si>
  <si>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</si>
  <si>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</si>
  <si>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</si>
  <si>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</si>
  <si>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</si>
  <si>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</si>
  <si>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</si>
  <si>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</si>
  <si>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</si>
  <si>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</si>
  <si>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</si>
  <si>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</si>
  <si>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</si>
  <si>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</si>
  <si>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</si>
  <si>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</si>
  <si>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</si>
  <si>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</si>
  <si>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</si>
  <si>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</si>
  <si>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</si>
  <si>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</si>
  <si>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</si>
  <si>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</si>
  <si>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</si>
  <si>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</si>
  <si>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</si>
  <si>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</si>
  <si>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</si>
  <si>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</si>
  <si>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</si>
  <si>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</si>
  <si>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</si>
  <si>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</si>
  <si>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</si>
  <si>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</si>
  <si>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</si>
  <si>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</si>
  <si>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</si>
  <si>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</si>
  <si>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</si>
  <si>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</si>
  <si>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</si>
  <si>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</si>
  <si>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</si>
  <si>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</si>
  <si>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</si>
  <si>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</si>
  <si>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</si>
  <si>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</si>
  <si>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</si>
  <si>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</si>
  <si>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</si>
  <si>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</si>
  <si>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</si>
  <si>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</si>
  <si>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</si>
  <si>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</si>
  <si>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</si>
  <si>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</si>
  <si>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</si>
  <si>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</si>
  <si>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</si>
  <si>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</si>
  <si>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</si>
  <si>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</si>
  <si>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</si>
  <si>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</si>
  <si>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</si>
  <si>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</si>
  <si>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</si>
  <si>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</si>
  <si>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</si>
  <si>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</si>
  <si>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</si>
  <si>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</si>
  <si>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</si>
  <si>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</si>
  <si>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</si>
  <si>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</si>
  <si>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</si>
  <si>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</si>
  <si>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</si>
  <si>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</si>
  <si>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</si>
  <si>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</si>
  <si>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</si>
  <si>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</si>
  <si>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</si>
  <si>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</si>
  <si>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</si>
  <si>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</si>
  <si>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</si>
  <si>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</si>
  <si>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</si>
  <si>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</si>
  <si>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</si>
  <si>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</si>
  <si>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</si>
  <si>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</si>
  <si>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</si>
  <si>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</si>
  <si>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</si>
  <si>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</si>
  <si>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</si>
  <si>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</si>
  <si>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</si>
  <si>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</si>
  <si>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</si>
  <si>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</si>
  <si>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</si>
  <si>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</si>
  <si>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</si>
  <si>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</si>
  <si>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</si>
  <si>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</si>
  <si>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</si>
  <si>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</si>
  <si>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</si>
  <si>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</si>
  <si>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</si>
  <si>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</si>
  <si>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</si>
  <si>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</si>
  <si>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</si>
  <si>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</si>
  <si>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</si>
  <si>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</si>
  <si>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</si>
  <si>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</si>
  <si>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</si>
  <si>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</si>
  <si>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</si>
  <si>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</si>
  <si>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</si>
  <si>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</si>
  <si>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</si>
  <si>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</si>
  <si>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</si>
  <si>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</si>
  <si>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</si>
  <si>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</si>
  <si>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</si>
  <si>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</si>
  <si>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</si>
  <si>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</si>
  <si>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</si>
  <si>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</si>
  <si>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</si>
  <si>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</si>
  <si>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</si>
  <si>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</si>
  <si>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</si>
  <si>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</si>
  <si>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</si>
  <si>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</si>
  <si>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</si>
  <si>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</si>
  <si>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</si>
  <si>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</si>
  <si>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</si>
  <si>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</si>
  <si>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</si>
  <si>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</si>
  <si>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</si>
  <si>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</si>
  <si>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</si>
  <si>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</si>
  <si>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</si>
  <si>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</si>
  <si>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</si>
  <si>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</si>
  <si>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</si>
  <si>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</si>
  <si>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</si>
  <si>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</si>
  <si>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</si>
  <si>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</si>
  <si>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</si>
  <si>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</si>
  <si>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</si>
  <si>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</si>
  <si>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</si>
  <si>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</si>
  <si>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</si>
  <si>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</si>
  <si>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</si>
  <si>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</si>
  <si>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</si>
  <si>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</si>
  <si>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</si>
  <si>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</si>
  <si>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</si>
  <si>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</si>
  <si>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</si>
  <si>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</si>
  <si>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</si>
  <si>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</si>
  <si>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</si>
  <si>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</si>
  <si>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</si>
  <si>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</si>
  <si>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</si>
  <si>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</si>
  <si>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</si>
  <si>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</si>
  <si>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</si>
  <si>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</si>
  <si>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</si>
  <si>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</si>
  <si>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</si>
  <si>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</si>
  <si>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</si>
  <si>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</si>
  <si>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</si>
  <si>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</si>
  <si>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</si>
  <si>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</si>
  <si>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</si>
  <si>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</si>
  <si>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</si>
  <si>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</si>
  <si>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</si>
  <si>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</si>
  <si>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</si>
  <si>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</si>
  <si>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</si>
  <si>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</si>
  <si>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</si>
  <si>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</si>
  <si>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</si>
  <si>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</si>
  <si>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</si>
  <si>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</si>
  <si>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</si>
  <si>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</si>
  <si>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</si>
  <si>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</si>
  <si>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</si>
  <si>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</si>
  <si>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</si>
  <si>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</si>
  <si>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</si>
  <si>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</si>
  <si>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</si>
  <si>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</si>
  <si>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</si>
  <si>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</si>
  <si>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</si>
  <si>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</si>
  <si>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</si>
  <si>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</si>
  <si>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</si>
  <si>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</si>
  <si>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</si>
  <si>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</si>
  <si>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</si>
  <si>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</si>
  <si>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</si>
  <si>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</si>
  <si>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</si>
  <si>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</si>
  <si>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</si>
  <si>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</si>
  <si>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</si>
  <si>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</si>
  <si>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</si>
  <si>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</si>
  <si>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</si>
  <si>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</si>
  <si>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</si>
  <si>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</si>
  <si>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</si>
  <si>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</si>
  <si>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</si>
  <si>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</si>
  <si>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</si>
  <si>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</si>
  <si>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</si>
  <si>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</si>
  <si>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</si>
  <si>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</si>
  <si>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</si>
  <si>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</si>
  <si>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</si>
  <si>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</si>
  <si>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</si>
  <si>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</si>
  <si>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</si>
  <si>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</si>
  <si>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</si>
  <si>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</si>
  <si>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</si>
  <si>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</si>
  <si>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</si>
  <si>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</si>
  <si>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</si>
  <si>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</si>
  <si>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</si>
  <si>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</si>
  <si>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</si>
  <si>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</si>
  <si>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</si>
  <si>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</si>
  <si>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</si>
  <si>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</si>
  <si>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</si>
  <si>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</si>
  <si>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</si>
  <si>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</si>
  <si>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</si>
  <si>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</si>
  <si>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</si>
  <si>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</si>
  <si>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</si>
  <si>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</si>
  <si>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</si>
  <si>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</si>
  <si>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</si>
  <si>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</si>
  <si>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</si>
  <si>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</si>
  <si>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</si>
  <si>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</si>
  <si>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</si>
  <si>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</si>
  <si>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</si>
  <si>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</si>
  <si>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</si>
  <si>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</si>
  <si>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</si>
  <si>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</si>
  <si>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</si>
  <si>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</si>
  <si>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</si>
  <si>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</si>
  <si>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</si>
  <si>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</si>
  <si>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</si>
  <si>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</si>
  <si>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</si>
  <si>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</si>
  <si>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</si>
  <si>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</si>
  <si>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</si>
  <si>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</si>
  <si>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</si>
  <si>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</si>
  <si>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</si>
  <si>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</si>
  <si>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</si>
  <si>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</si>
  <si>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</si>
  <si>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</si>
  <si>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</si>
  <si>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</si>
  <si>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</si>
  <si>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</si>
  <si>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</si>
  <si>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</si>
  <si>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</si>
  <si>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</si>
  <si>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</si>
  <si>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</si>
  <si>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</si>
  <si>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</si>
  <si>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</si>
  <si>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</si>
  <si>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</si>
  <si>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</si>
  <si>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</si>
  <si>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</si>
  <si>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</si>
  <si>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</si>
  <si>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</si>
  <si>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</si>
  <si>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</si>
  <si>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</si>
  <si>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</si>
  <si>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</si>
  <si>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</si>
  <si>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</si>
  <si>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</si>
  <si>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</si>
  <si>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</si>
  <si>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</si>
  <si>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</si>
  <si>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</si>
  <si>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</si>
  <si>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</si>
  <si>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</si>
  <si>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</si>
  <si>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</si>
  <si>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</si>
  <si>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</si>
  <si>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</si>
  <si>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</si>
  <si>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</si>
  <si>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</si>
  <si>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</si>
  <si>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</si>
  <si>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</si>
  <si>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</si>
  <si>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</si>
  <si>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</si>
  <si>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</si>
  <si>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</si>
  <si>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</si>
  <si>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</si>
  <si>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</si>
  <si>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</si>
  <si>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</si>
  <si>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</si>
  <si>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</si>
  <si>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</si>
  <si>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</si>
  <si>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</si>
  <si>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</si>
  <si>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</si>
  <si>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</si>
  <si>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</si>
  <si>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</si>
  <si>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</si>
  <si>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</si>
  <si>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</si>
  <si>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</si>
  <si>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</si>
  <si>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</si>
  <si>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</si>
  <si>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</si>
  <si>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</si>
  <si>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</si>
  <si>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</si>
  <si>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</si>
  <si>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</si>
  <si>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</si>
  <si>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</si>
  <si>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</si>
  <si>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</si>
  <si>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</si>
  <si>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</si>
  <si>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</si>
  <si>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</si>
  <si>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</si>
  <si>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</si>
  <si>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</si>
  <si>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</si>
  <si>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</si>
  <si>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</si>
  <si>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</si>
  <si>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</si>
  <si>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</si>
  <si>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</si>
  <si>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</si>
  <si>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</si>
  <si>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</si>
  <si>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</si>
  <si>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</si>
  <si>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</si>
  <si>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</si>
  <si>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</si>
  <si>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</si>
  <si>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</si>
  <si>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</si>
  <si>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</si>
  <si>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</si>
  <si>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</si>
  <si>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</si>
  <si>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</si>
  <si>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</si>
  <si>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</si>
  <si>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</si>
  <si>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</si>
  <si>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</si>
  <si>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</si>
  <si>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</si>
  <si>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</si>
  <si>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</si>
  <si>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</si>
  <si>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</si>
  <si>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</si>
  <si>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</si>
  <si>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</si>
  <si>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</si>
  <si>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</si>
  <si>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</si>
  <si>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</si>
  <si>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</si>
  <si>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</si>
  <si>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</si>
  <si>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</si>
  <si>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</si>
  <si>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</si>
  <si>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</si>
  <si>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</si>
  <si>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</si>
  <si>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</si>
  <si>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</si>
  <si>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</si>
  <si>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</si>
  <si>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</si>
  <si>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</si>
  <si>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</si>
  <si>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</si>
  <si>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</si>
  <si>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</si>
  <si>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</si>
  <si>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</si>
  <si>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</si>
  <si>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</si>
  <si>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</si>
  <si>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</si>
  <si>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</si>
  <si>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</si>
  <si>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</si>
  <si>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</si>
  <si>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</si>
  <si>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</si>
  <si>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</si>
  <si>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</si>
  <si>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</si>
  <si>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</si>
  <si>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</si>
  <si>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</si>
  <si>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</si>
  <si>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</si>
  <si>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</si>
  <si>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</si>
  <si>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</si>
  <si>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</si>
  <si>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</si>
  <si>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</si>
  <si>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</si>
  <si>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</si>
  <si>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</si>
  <si>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</si>
  <si>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</si>
  <si>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</si>
  <si>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</si>
  <si>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</si>
  <si>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</si>
  <si>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</si>
  <si>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</si>
  <si>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</si>
  <si>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</si>
  <si>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</si>
  <si>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</si>
  <si>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</si>
  <si>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</si>
  <si>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</si>
  <si>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</si>
  <si>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</si>
  <si>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</si>
  <si>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</si>
  <si>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</si>
  <si>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</si>
  <si>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</si>
  <si>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</si>
  <si>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</si>
  <si>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</si>
  <si>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</si>
  <si>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</si>
  <si>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</si>
  <si>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</si>
  <si>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</si>
  <si>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</si>
  <si>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</si>
  <si>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</si>
  <si>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</si>
  <si>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</si>
  <si>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</si>
  <si>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</si>
  <si>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</si>
  <si>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</si>
  <si>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</si>
  <si>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</si>
  <si>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</si>
  <si>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</si>
  <si>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</si>
  <si>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</si>
  <si>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</si>
  <si>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</si>
  <si>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</si>
  <si>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</si>
  <si>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</si>
  <si>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</si>
  <si>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</si>
  <si>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</si>
  <si>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</si>
  <si>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</si>
  <si>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</si>
  <si>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</si>
  <si>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</si>
  <si>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</si>
  <si>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</si>
  <si>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</si>
  <si>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</si>
  <si>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</si>
  <si>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</si>
  <si>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</si>
  <si>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</si>
  <si>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</si>
  <si>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</si>
  <si>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</si>
  <si>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</si>
  <si>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</si>
  <si>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</si>
  <si>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</si>
  <si>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</si>
  <si>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</si>
  <si>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</si>
  <si>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</si>
  <si>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</si>
  <si>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</si>
  <si>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</si>
  <si>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</si>
  <si>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</si>
  <si>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</si>
  <si>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</si>
  <si>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</si>
  <si>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</si>
  <si>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</si>
  <si>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</si>
  <si>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</si>
  <si>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</si>
  <si>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</si>
  <si>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</si>
  <si>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</si>
  <si>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</si>
  <si>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</si>
  <si>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</si>
  <si>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</si>
  <si>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</si>
  <si>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</si>
  <si>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</si>
  <si>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</si>
  <si>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</si>
  <si>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</si>
  <si>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</si>
  <si>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</si>
  <si>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</si>
  <si>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</si>
  <si>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</si>
  <si>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</si>
  <si>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</si>
  <si>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</si>
  <si>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</si>
  <si>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</si>
  <si>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</si>
  <si>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</si>
  <si>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</si>
  <si>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</si>
  <si>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</si>
  <si>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</si>
  <si>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</si>
  <si>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</si>
  <si>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</si>
  <si>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</si>
  <si>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</si>
  <si>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</si>
  <si>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</si>
  <si>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</si>
  <si>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</si>
  <si>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</si>
  <si>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</si>
  <si>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</si>
  <si>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</si>
  <si>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</si>
  <si>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</si>
  <si>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</si>
  <si>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</si>
  <si>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</si>
  <si>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</si>
  <si>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</si>
  <si>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</si>
  <si>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</si>
  <si>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</si>
  <si>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</si>
  <si>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</si>
  <si>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</si>
  <si>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</si>
  <si>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</si>
  <si>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</si>
  <si>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</si>
  <si>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</si>
  <si>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</si>
  <si>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</si>
  <si>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</si>
  <si>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</si>
  <si>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</si>
  <si>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</si>
  <si>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</si>
  <si>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</si>
  <si>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</si>
  <si>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</si>
  <si>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</si>
  <si>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</si>
  <si>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</si>
  <si>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</si>
  <si>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</si>
  <si>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</si>
  <si>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</si>
  <si>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</si>
  <si>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</si>
  <si>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</si>
  <si>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</si>
  <si>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</si>
  <si>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</si>
  <si>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</si>
  <si>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</si>
  <si>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</si>
  <si>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</si>
  <si>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</si>
  <si>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</si>
  <si>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</si>
  <si>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</si>
  <si>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</si>
  <si>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</si>
  <si>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</si>
  <si>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</si>
  <si>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</si>
  <si>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</si>
  <si>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</si>
  <si>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</si>
  <si>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</si>
  <si>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</si>
  <si>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</si>
  <si>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</si>
  <si>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</si>
  <si>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</si>
  <si>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</si>
  <si>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</si>
  <si>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</si>
  <si>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</si>
  <si>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</si>
  <si>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</si>
  <si>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</si>
  <si>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</si>
  <si>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</si>
  <si>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</si>
  <si>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</si>
  <si>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</si>
  <si>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</si>
  <si>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</si>
  <si>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</si>
  <si>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</si>
  <si>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</si>
  <si>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</si>
  <si>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</si>
  <si>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</si>
  <si>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</si>
  <si>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</si>
  <si>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</si>
  <si>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</si>
  <si>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</si>
  <si>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</si>
  <si>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</si>
  <si>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</si>
  <si>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</si>
  <si>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</si>
  <si>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</si>
  <si>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</si>
  <si>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</si>
  <si>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</si>
  <si>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</si>
  <si>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</si>
  <si>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</si>
  <si>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</si>
  <si>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</si>
  <si>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</si>
  <si>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</si>
  <si>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</si>
  <si>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</si>
  <si>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</si>
  <si>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</si>
  <si>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</si>
  <si>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</si>
  <si>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</si>
  <si>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</si>
  <si>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</si>
  <si>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</si>
  <si>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</si>
  <si>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</si>
  <si>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</si>
  <si>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</si>
  <si>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</si>
  <si>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</si>
  <si>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</si>
  <si>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</si>
  <si>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</si>
  <si>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</si>
  <si>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</si>
  <si>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</si>
  <si>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</si>
  <si>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</si>
  <si>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</si>
  <si>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</si>
  <si>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</si>
  <si>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</si>
  <si>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</si>
  <si>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</si>
  <si>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</si>
  <si>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</si>
  <si>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</si>
  <si>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</si>
  <si>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</si>
  <si>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</si>
  <si>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</si>
  <si>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</si>
  <si>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</si>
  <si>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</si>
  <si>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</si>
  <si>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</si>
  <si>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</si>
  <si>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</si>
  <si>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</si>
  <si>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</si>
  <si>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</si>
  <si>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</si>
  <si>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</si>
  <si>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</si>
  <si>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</si>
  <si>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</si>
  <si>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</si>
  <si>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</si>
  <si>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</si>
  <si>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</si>
  <si>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</si>
  <si>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</si>
  <si>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</si>
  <si>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</si>
  <si>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</si>
  <si>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</si>
  <si>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</si>
  <si>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</si>
  <si>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</si>
  <si>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</si>
  <si>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</si>
  <si>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</si>
  <si>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</si>
  <si>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</si>
  <si>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</si>
  <si>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</si>
  <si>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</si>
  <si>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</si>
  <si>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</si>
  <si>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</si>
  <si>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</si>
  <si>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</si>
  <si>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</si>
  <si>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</si>
  <si>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</si>
  <si>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</si>
  <si>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</si>
  <si>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</si>
  <si>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</si>
  <si>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</si>
  <si>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</si>
  <si>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</si>
  <si>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</si>
  <si>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</si>
  <si>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</si>
  <si>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</si>
  <si>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</si>
  <si>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</si>
  <si>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</si>
  <si>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</si>
  <si>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</si>
  <si>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</si>
  <si>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</si>
  <si>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</si>
  <si>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</si>
  <si>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</si>
  <si>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</si>
  <si>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</si>
  <si>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</si>
  <si>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</si>
  <si>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</si>
  <si>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</si>
  <si>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</si>
  <si>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</si>
  <si>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</si>
  <si>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</si>
  <si>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</si>
  <si>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</si>
  <si>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</si>
  <si>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</si>
  <si>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</si>
  <si>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</si>
  <si>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</si>
  <si>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</si>
  <si>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</si>
  <si>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</si>
  <si>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</si>
  <si>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</si>
  <si>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</si>
  <si>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</si>
  <si>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</si>
  <si>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</si>
  <si>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</si>
  <si>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</si>
  <si>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</si>
  <si>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</si>
  <si>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</si>
  <si>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</si>
  <si>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</si>
  <si>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</si>
  <si>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</si>
  <si>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</si>
  <si>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</si>
  <si>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</si>
  <si>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</si>
  <si>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</si>
  <si>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</si>
  <si>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</si>
  <si>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</si>
  <si>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</si>
  <si>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</si>
  <si>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</si>
  <si>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</si>
  <si>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</si>
  <si>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</si>
  <si>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</si>
  <si>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</si>
  <si>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</si>
  <si>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</si>
  <si>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</si>
  <si>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</si>
  <si>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</si>
  <si>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</si>
  <si>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</si>
  <si>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</si>
  <si>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</si>
  <si>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</si>
  <si>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</si>
  <si>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</si>
  <si>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</si>
  <si>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</si>
  <si>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</si>
  <si>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</si>
  <si>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</si>
  <si>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</si>
  <si>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</si>
  <si>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</si>
  <si>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</si>
  <si>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</si>
  <si>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</si>
  <si>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</si>
  <si>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</si>
  <si>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</si>
  <si>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</si>
  <si>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</si>
  <si>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</si>
  <si>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</si>
  <si>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</si>
  <si>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</si>
  <si>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</si>
  <si>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</si>
  <si>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</si>
  <si>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</si>
  <si>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</si>
  <si>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</si>
  <si>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</si>
  <si>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</si>
  <si>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</si>
  <si>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</si>
  <si>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</si>
  <si>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</si>
  <si>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</si>
  <si>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</si>
  <si>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</si>
  <si>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</si>
  <si>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</si>
  <si>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</si>
  <si>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</si>
  <si>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</si>
  <si>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</si>
  <si>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</si>
  <si>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</si>
  <si>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</si>
  <si>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</si>
  <si>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</si>
  <si>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</si>
  <si>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</si>
  <si>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</si>
  <si>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</si>
  <si>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</si>
  <si>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</si>
  <si>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</si>
  <si>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</si>
  <si>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</si>
  <si>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</si>
  <si>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</si>
  <si>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</si>
  <si>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</si>
  <si>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</si>
  <si>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</si>
  <si>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</si>
  <si>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</si>
  <si>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</si>
  <si>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</si>
  <si>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</si>
  <si>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</si>
  <si>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</si>
  <si>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</si>
  <si>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</si>
  <si>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</si>
  <si>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</si>
  <si>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</si>
  <si>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</si>
  <si>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</si>
  <si>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</si>
  <si>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</si>
  <si>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</si>
  <si>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</si>
  <si>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</si>
  <si>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</si>
  <si>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</si>
  <si>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</si>
  <si>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</si>
  <si>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</si>
  <si>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</si>
  <si>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</si>
  <si>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</si>
  <si>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</si>
  <si>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</si>
  <si>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</si>
  <si>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</si>
  <si>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</si>
  <si>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</si>
  <si>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</si>
  <si>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</si>
  <si>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</si>
  <si>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</si>
  <si>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</si>
  <si>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</si>
  <si>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</si>
  <si>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</si>
  <si>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</si>
  <si>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</si>
  <si>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</si>
  <si>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</si>
  <si>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</si>
  <si>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</si>
  <si>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</si>
  <si>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</si>
  <si>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</si>
  <si>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</si>
  <si>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</si>
  <si>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</si>
  <si>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</si>
  <si>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</si>
  <si>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</si>
  <si>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</si>
  <si>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</si>
  <si>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</si>
  <si>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</si>
  <si>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</si>
  <si>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</si>
  <si>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</si>
  <si>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</si>
  <si>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</si>
  <si>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</si>
  <si>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</si>
  <si>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</si>
  <si>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</si>
  <si>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</si>
  <si>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</si>
  <si>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</si>
  <si>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</si>
  <si>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</si>
  <si>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</si>
  <si>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</si>
  <si>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</si>
  <si>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</si>
  <si>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</si>
  <si>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</si>
  <si>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</si>
  <si>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</si>
  <si>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</si>
  <si>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</si>
  <si>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</si>
  <si>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</si>
  <si>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</si>
  <si>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</si>
  <si>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</si>
  <si>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</si>
  <si>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</si>
  <si>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</si>
  <si>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</si>
  <si>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</si>
  <si>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</si>
  <si>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</si>
  <si>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</si>
  <si>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</si>
  <si>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</si>
  <si>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</si>
  <si>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</si>
  <si>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</si>
  <si>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</si>
  <si>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</si>
  <si>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</si>
  <si>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</si>
  <si>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</si>
  <si>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</si>
  <si>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</si>
  <si>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</si>
  <si>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</si>
  <si>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</si>
  <si>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</si>
  <si>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</si>
  <si>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</si>
  <si>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</si>
  <si>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</si>
  <si>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</si>
  <si>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</si>
  <si>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</si>
  <si>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</si>
  <si>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</si>
  <si>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</si>
  <si>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</si>
  <si>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</si>
  <si>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</si>
  <si>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</si>
  <si>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</si>
  <si>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</si>
  <si>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</si>
  <si>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</si>
  <si>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</si>
  <si>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</si>
  <si>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</si>
  <si>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</si>
  <si>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</si>
  <si>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</si>
  <si>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</si>
  <si>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</si>
  <si>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</si>
  <si>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</si>
  <si>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</si>
  <si>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</si>
  <si>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</si>
  <si>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</si>
  <si>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</si>
  <si>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</si>
  <si>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</si>
  <si>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</si>
  <si>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</si>
  <si>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</si>
  <si>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</si>
  <si>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</si>
  <si>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</si>
  <si>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</si>
  <si>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</si>
  <si>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</si>
  <si>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</si>
  <si>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</si>
  <si>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</si>
  <si>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</si>
  <si>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</si>
  <si>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</si>
  <si>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</si>
  <si>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</si>
  <si>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</si>
  <si>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</si>
  <si>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</si>
  <si>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</si>
  <si>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</si>
  <si>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</si>
  <si>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</si>
  <si>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</si>
  <si>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</si>
  <si>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</si>
  <si>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</si>
  <si>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</si>
  <si>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</si>
  <si>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</si>
  <si>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</si>
  <si>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</si>
  <si>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</si>
  <si>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</si>
  <si>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</si>
  <si>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</si>
  <si>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</si>
  <si>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</si>
  <si>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</si>
  <si>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</si>
  <si>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</si>
  <si>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</si>
  <si>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</si>
  <si>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</si>
  <si>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</si>
  <si>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</si>
  <si>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</si>
  <si>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</si>
  <si>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</si>
  <si>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</si>
  <si>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</si>
  <si>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</si>
  <si>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</si>
  <si>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</si>
  <si>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</si>
  <si>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</si>
  <si>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</si>
  <si>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</si>
  <si>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</si>
  <si>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</si>
  <si>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</si>
  <si>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</si>
  <si>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</si>
  <si>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</si>
  <si>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</si>
  <si>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</si>
  <si>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</si>
  <si>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</si>
  <si>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</si>
  <si>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</si>
  <si>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</si>
  <si>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</si>
  <si>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</si>
  <si>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</si>
  <si>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</si>
  <si>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</si>
  <si>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</si>
  <si>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</si>
  <si>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</si>
  <si>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</si>
  <si>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</si>
  <si>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</si>
  <si>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</si>
  <si>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</si>
  <si>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</si>
  <si>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</si>
  <si>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</si>
  <si>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</si>
  <si>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</si>
  <si>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</si>
  <si>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</si>
  <si>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</si>
  <si>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</si>
  <si>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</si>
  <si>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</si>
  <si>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</si>
  <si>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</si>
  <si>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</si>
  <si>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</si>
  <si>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</si>
  <si>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</si>
  <si>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</si>
  <si>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</si>
  <si>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</si>
  <si>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</si>
  <si>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</si>
  <si>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</si>
  <si>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</si>
  <si>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</si>
  <si>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</si>
  <si>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</si>
  <si>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</si>
  <si>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</si>
  <si>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</si>
  <si>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</si>
  <si>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</si>
  <si>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</si>
  <si>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</si>
  <si>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</si>
  <si>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</si>
  <si>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</si>
  <si>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</si>
  <si>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</si>
  <si>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</si>
  <si>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</si>
  <si>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</si>
  <si>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</si>
  <si>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</si>
  <si>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</si>
  <si>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</si>
  <si>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</si>
  <si>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</si>
  <si>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</si>
  <si>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</si>
  <si>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</si>
  <si>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</si>
  <si>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</si>
  <si>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</si>
  <si>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</si>
  <si>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</si>
  <si>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</si>
  <si>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</si>
  <si>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</si>
  <si>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</si>
  <si>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</si>
  <si>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</si>
  <si>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</si>
  <si>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</si>
  <si>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</si>
  <si>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</si>
  <si>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</si>
  <si>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</si>
  <si>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</si>
  <si>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</si>
  <si>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</si>
  <si>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</si>
  <si>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</si>
  <si>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</si>
  <si>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</si>
  <si>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</si>
  <si>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</si>
  <si>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</si>
  <si>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</si>
  <si>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</si>
  <si>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</si>
  <si>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</si>
  <si>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</si>
  <si>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</si>
  <si>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</si>
  <si>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</si>
  <si>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</si>
  <si>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</si>
  <si>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</si>
  <si>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</si>
  <si>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</si>
  <si>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</si>
  <si>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</si>
  <si>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</si>
  <si>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</si>
  <si>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</si>
  <si>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</si>
  <si>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</si>
  <si>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</si>
  <si>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</si>
  <si>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</si>
  <si>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</si>
  <si>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</si>
  <si>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</si>
  <si>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</si>
  <si>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</si>
  <si>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</si>
  <si>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</si>
  <si>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</si>
  <si>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</si>
  <si>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</si>
  <si>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</si>
  <si>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</si>
  <si>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</si>
  <si>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</si>
  <si>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</si>
  <si>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</si>
  <si>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</si>
  <si>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</si>
  <si>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</si>
  <si>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</si>
  <si>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</si>
  <si>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</si>
  <si>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</si>
  <si>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</si>
  <si>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</si>
  <si>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</si>
  <si>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</si>
  <si>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</si>
  <si>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</si>
  <si>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</si>
  <si>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</si>
  <si>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</si>
  <si>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</si>
  <si>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</si>
  <si>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</si>
  <si>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</si>
  <si>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</si>
  <si>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</si>
  <si>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</si>
  <si>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</si>
  <si>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</si>
  <si>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</si>
  <si>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</si>
  <si>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</si>
  <si>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</si>
  <si>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</si>
  <si>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</si>
  <si>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</si>
  <si>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</si>
  <si>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</si>
  <si>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</si>
  <si>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</si>
  <si>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</si>
  <si>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</si>
  <si>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</si>
  <si>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</si>
  <si>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</si>
  <si>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</si>
  <si>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</si>
  <si>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</si>
  <si>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</si>
  <si>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</si>
  <si>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</si>
  <si>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</si>
  <si>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</si>
  <si>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</si>
  <si>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</si>
  <si>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</si>
  <si>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</si>
  <si>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</si>
  <si>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</si>
  <si>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</si>
  <si>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</si>
  <si>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</si>
  <si>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</si>
  <si>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</si>
  <si>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</si>
  <si>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</si>
  <si>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</si>
  <si>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</si>
  <si>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</si>
  <si>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</si>
  <si>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</si>
  <si>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</si>
  <si>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</si>
  <si>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</si>
  <si>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</si>
  <si>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</si>
  <si>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</si>
  <si>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</si>
  <si>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</si>
  <si>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</si>
  <si>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</si>
  <si>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</si>
  <si>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</si>
  <si>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</si>
  <si>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</si>
  <si>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</si>
  <si>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</si>
  <si>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</si>
  <si>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</si>
  <si>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</si>
  <si>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</si>
  <si>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</si>
  <si>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</si>
  <si>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</si>
  <si>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</si>
  <si>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</si>
  <si>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</si>
  <si>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</si>
  <si>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</si>
  <si>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</si>
  <si>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</si>
  <si>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</si>
  <si>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</si>
  <si>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</si>
  <si>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</si>
  <si>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</si>
  <si>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</si>
  <si>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</si>
  <si>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</si>
  <si>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</si>
  <si>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</si>
  <si>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</si>
  <si>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</si>
  <si>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</si>
  <si>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</si>
  <si>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</si>
  <si>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</si>
  <si>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</si>
  <si>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</si>
  <si>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</si>
  <si>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</si>
  <si>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</si>
  <si>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</si>
  <si>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</si>
  <si>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</si>
  <si>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</si>
  <si>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</si>
  <si>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</si>
  <si>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</si>
  <si>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</si>
  <si>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</si>
  <si>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</si>
  <si>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</si>
  <si>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</si>
  <si>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</si>
  <si>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</si>
  <si>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</si>
  <si>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</si>
  <si>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</si>
  <si>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</si>
  <si>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</si>
  <si>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</si>
  <si>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</si>
  <si>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</si>
  <si>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</si>
  <si>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</si>
  <si>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</si>
  <si>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</si>
  <si>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</si>
  <si>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</si>
  <si>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</si>
  <si>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</si>
  <si>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</si>
  <si>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</si>
  <si>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</si>
  <si>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</si>
  <si>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</si>
  <si>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</si>
  <si>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</si>
  <si>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</si>
  <si>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</si>
  <si>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</si>
  <si>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</si>
  <si>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</si>
  <si>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</si>
  <si>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</si>
  <si>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</si>
  <si>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</si>
  <si>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</si>
  <si>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</si>
  <si>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</si>
  <si>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</si>
  <si>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</si>
  <si>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</si>
  <si>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</si>
  <si>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</si>
  <si>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</si>
  <si>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</si>
  <si>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</si>
  <si>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</si>
  <si>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</si>
  <si>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</si>
  <si>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</si>
  <si>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</si>
  <si>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</si>
  <si>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</si>
  <si>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</si>
  <si>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</si>
  <si>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</si>
  <si>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</si>
  <si>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</si>
  <si>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</si>
  <si>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</si>
  <si>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</si>
  <si>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</si>
  <si>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</si>
  <si>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</si>
  <si>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</si>
  <si>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</si>
  <si>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</si>
  <si>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</si>
  <si>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</si>
  <si>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</si>
  <si>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</si>
  <si>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</si>
  <si>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</si>
  <si>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</si>
  <si>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</si>
  <si>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</si>
  <si>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</si>
  <si>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</si>
  <si>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</si>
  <si>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</si>
  <si>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</si>
  <si>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</si>
  <si>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</si>
  <si>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</si>
  <si>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</si>
  <si>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</si>
  <si>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</si>
  <si>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</si>
  <si>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</si>
  <si>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</si>
  <si>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</si>
  <si>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</si>
  <si>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</si>
  <si>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</si>
  <si>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</si>
  <si>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</si>
  <si>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</si>
  <si>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</si>
  <si>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</si>
  <si>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</si>
  <si>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</si>
  <si>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</si>
  <si>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</si>
  <si>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</si>
  <si>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</si>
  <si>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</si>
  <si>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</si>
  <si>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</si>
  <si>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</si>
  <si>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</si>
  <si>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</si>
  <si>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</si>
  <si>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</si>
  <si>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</si>
  <si>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</si>
  <si>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</si>
  <si>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</si>
  <si>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</si>
  <si>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</si>
  <si>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</si>
  <si>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</si>
  <si>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</si>
  <si>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</si>
  <si>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</si>
  <si>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</si>
  <si>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</si>
  <si>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</si>
  <si>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</si>
  <si>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</si>
  <si>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</si>
  <si>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</si>
  <si>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</si>
  <si>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</si>
  <si>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</si>
  <si>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</si>
  <si>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</si>
  <si>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</si>
  <si>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</si>
  <si>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</si>
  <si>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</si>
  <si>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</si>
  <si>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</si>
  <si>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</si>
  <si>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</si>
  <si>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</si>
  <si>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</si>
  <si>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</si>
  <si>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</si>
  <si>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</si>
  <si>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</si>
  <si>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</si>
  <si>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</si>
  <si>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</si>
  <si>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</si>
  <si>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</si>
  <si>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</si>
  <si>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</si>
  <si>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</si>
  <si>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</si>
  <si>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</si>
  <si>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</si>
  <si>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</si>
  <si>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</si>
  <si>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</si>
  <si>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</si>
  <si>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</si>
  <si>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</si>
  <si>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</si>
  <si>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</si>
  <si>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</si>
  <si>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</si>
  <si>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</si>
  <si>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</si>
  <si>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</si>
  <si>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</si>
  <si>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</si>
  <si>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</si>
  <si>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</si>
  <si>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</si>
  <si>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</si>
  <si>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</si>
  <si>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</si>
  <si>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</si>
  <si>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</si>
  <si>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</si>
  <si>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</si>
  <si>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</si>
  <si>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</si>
  <si>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</si>
  <si>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</si>
  <si>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</si>
  <si>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</si>
  <si>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</si>
  <si>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</si>
  <si>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</si>
  <si>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</si>
  <si>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</si>
  <si>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</si>
  <si>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</si>
  <si>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</si>
  <si>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</si>
  <si>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</si>
  <si>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</si>
  <si>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</si>
  <si>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</si>
  <si>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</si>
  <si>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</si>
  <si>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</si>
  <si>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</si>
  <si>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</si>
  <si>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</si>
  <si>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</si>
  <si>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</si>
  <si>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</si>
  <si>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</si>
  <si>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</si>
  <si>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</si>
  <si>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</si>
  <si>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</si>
  <si>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</si>
  <si>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</si>
  <si>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</si>
  <si>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</si>
  <si>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</si>
  <si>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</si>
  <si>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</si>
  <si>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</si>
  <si>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</si>
  <si>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</si>
  <si>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</si>
  <si>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</si>
  <si>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</si>
  <si>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</si>
  <si>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</si>
  <si>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</si>
  <si>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</si>
  <si>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</si>
  <si>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</si>
  <si>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</si>
  <si>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</si>
  <si>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</si>
  <si>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</si>
  <si>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</si>
  <si>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</si>
  <si>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</si>
  <si>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</si>
  <si>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</si>
  <si>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</si>
  <si>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</si>
  <si>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</si>
  <si>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</si>
  <si>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</si>
  <si>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</si>
  <si>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</si>
  <si>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</si>
  <si>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</si>
  <si>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</si>
  <si>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</si>
  <si>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</si>
  <si>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</si>
  <si>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</si>
  <si>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</si>
  <si>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</si>
  <si>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</si>
  <si>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</si>
  <si>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</si>
  <si>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</si>
  <si>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</si>
  <si>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</si>
  <si>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</si>
  <si>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</si>
  <si>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</si>
  <si>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</si>
  <si>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</si>
  <si>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</si>
  <si>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</si>
  <si>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</si>
  <si>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</si>
  <si>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</si>
  <si>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</si>
  <si>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</si>
  <si>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</si>
  <si>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</si>
  <si>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</si>
  <si>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</si>
  <si>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</si>
  <si>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</si>
  <si>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</si>
  <si>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</si>
  <si>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</si>
  <si>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</si>
  <si>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</si>
  <si>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</si>
  <si>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</si>
  <si>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</si>
  <si>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</si>
  <si>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</si>
  <si>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</si>
  <si>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</si>
  <si>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</si>
  <si>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</si>
  <si>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</si>
  <si>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</si>
  <si>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</si>
  <si>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</si>
  <si>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</si>
  <si>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</si>
  <si>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</si>
  <si>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</si>
  <si>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</si>
  <si>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</si>
  <si>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</si>
  <si>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</si>
  <si>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</si>
  <si>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</si>
  <si>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</si>
  <si>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</si>
  <si>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</si>
  <si>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</si>
  <si>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</si>
  <si>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</si>
  <si>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</si>
  <si>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</si>
  <si>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</si>
  <si>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</si>
  <si>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</si>
  <si>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</si>
  <si>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</si>
  <si>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</si>
  <si>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</si>
  <si>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</si>
  <si>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</si>
  <si>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</si>
  <si>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</si>
  <si>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</si>
  <si>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</si>
  <si>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</si>
  <si>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</si>
  <si>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</si>
  <si>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</si>
  <si>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</si>
  <si>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</si>
  <si>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</si>
  <si>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</si>
  <si>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</si>
  <si>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</si>
  <si>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</si>
  <si>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</si>
  <si>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</si>
  <si>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</si>
  <si>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</si>
  <si>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</si>
  <si>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</si>
  <si>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</si>
  <si>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</si>
  <si>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</si>
  <si>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</si>
  <si>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</si>
  <si>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</si>
  <si>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</si>
  <si>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</si>
  <si>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</si>
  <si>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</si>
  <si>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</si>
  <si>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</si>
  <si>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</si>
  <si>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</si>
  <si>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</si>
  <si>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</si>
  <si>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</si>
  <si>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</si>
  <si>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</si>
  <si>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</si>
  <si>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</si>
  <si>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</si>
  <si>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</si>
  <si>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</si>
  <si>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</si>
  <si>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</si>
  <si>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</si>
  <si>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</si>
  <si>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</si>
  <si>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</si>
  <si>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</si>
  <si>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</si>
  <si>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</si>
  <si>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</si>
  <si>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</si>
  <si>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</si>
  <si>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</si>
  <si>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</si>
  <si>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</si>
  <si>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</si>
  <si>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</si>
  <si>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</si>
  <si>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</si>
  <si>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</si>
  <si>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</si>
  <si>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</si>
  <si>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</si>
  <si>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</si>
  <si>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</si>
  <si>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</si>
  <si>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</si>
  <si>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</si>
  <si>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</si>
  <si>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</si>
  <si>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</si>
  <si>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</si>
  <si>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</si>
  <si>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</si>
  <si>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</si>
  <si>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</si>
  <si>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</si>
  <si>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</si>
  <si>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</si>
  <si>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</si>
  <si>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</si>
  <si>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</si>
  <si>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</si>
  <si>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</si>
  <si>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</si>
  <si>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</si>
  <si>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</si>
  <si>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</si>
  <si>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</si>
  <si>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</si>
  <si>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</si>
  <si>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</si>
  <si>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</si>
  <si>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</si>
  <si>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</si>
  <si>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</si>
  <si>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</si>
  <si>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</si>
  <si>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</si>
  <si>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</si>
  <si>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</si>
  <si>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</si>
  <si>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</si>
  <si>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</si>
  <si>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</si>
  <si>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</si>
  <si>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</si>
  <si>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</si>
  <si>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</si>
  <si>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</si>
  <si>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</si>
  <si>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</si>
  <si>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</si>
  <si>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</si>
  <si>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</si>
  <si>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</si>
  <si>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</si>
  <si>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</si>
  <si>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</si>
  <si>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</si>
  <si>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</si>
  <si>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</si>
  <si>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</si>
  <si>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</si>
  <si>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</si>
  <si>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</si>
  <si>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</si>
  <si>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</si>
  <si>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</si>
  <si>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</si>
  <si>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</si>
  <si>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</si>
  <si>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</si>
  <si>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</si>
  <si>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</si>
  <si>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</si>
  <si>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</si>
  <si>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</si>
  <si>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</si>
  <si>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</si>
  <si>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</si>
  <si>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</si>
  <si>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</si>
  <si>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</si>
  <si>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</si>
  <si>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</si>
  <si>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</si>
  <si>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</si>
  <si>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</si>
  <si>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</si>
  <si>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</si>
  <si>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</si>
  <si>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</si>
  <si>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</si>
  <si>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</si>
  <si>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</si>
  <si>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</si>
  <si>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</si>
  <si>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</si>
  <si>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</si>
  <si>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</si>
  <si>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</si>
  <si>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</si>
  <si>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</si>
  <si>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</si>
  <si>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</si>
  <si>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</si>
  <si>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</si>
  <si>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</si>
  <si>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</si>
  <si>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</si>
  <si>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</si>
  <si>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</si>
  <si>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</si>
  <si>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</si>
  <si>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</si>
  <si>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</si>
  <si>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</si>
  <si>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</si>
  <si>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</si>
  <si>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</si>
  <si>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</si>
  <si>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</si>
  <si>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</si>
  <si>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</si>
  <si>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</si>
  <si>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</si>
  <si>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</si>
  <si>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</si>
  <si>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</si>
  <si>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</si>
  <si>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</si>
  <si>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</si>
  <si>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</si>
  <si>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</si>
  <si>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</si>
  <si>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</si>
  <si>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</si>
  <si>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</si>
  <si>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</si>
  <si>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</si>
  <si>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</si>
  <si>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</si>
  <si>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</si>
  <si>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</si>
  <si>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</si>
  <si>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</si>
  <si>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</si>
  <si>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</si>
  <si>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</si>
  <si>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</si>
  <si>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</si>
  <si>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</si>
  <si>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</si>
  <si>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</si>
  <si>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</si>
  <si>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</si>
  <si>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</si>
  <si>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</si>
  <si>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</si>
  <si>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</si>
  <si>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</si>
  <si>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</si>
  <si>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</si>
  <si>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</si>
  <si>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</si>
  <si>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</si>
  <si>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</si>
  <si>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</si>
  <si>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</si>
  <si>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</si>
  <si>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</si>
  <si>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</si>
  <si>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</si>
  <si>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</si>
  <si>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</si>
  <si>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</si>
  <si>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</si>
  <si>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</si>
  <si>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</si>
  <si>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</si>
  <si>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</si>
  <si>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</si>
  <si>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</si>
  <si>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</si>
  <si>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</si>
  <si>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</si>
  <si>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</si>
  <si>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</si>
  <si>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</si>
  <si>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</si>
  <si>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</si>
  <si>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</si>
  <si>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</si>
  <si>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</si>
  <si>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</si>
  <si>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</si>
  <si>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</si>
  <si>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</si>
  <si>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</si>
  <si>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</si>
  <si>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</si>
  <si>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</si>
  <si>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</si>
  <si>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</si>
  <si>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</si>
  <si>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</si>
  <si>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</si>
  <si>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</si>
  <si>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</si>
  <si>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</si>
  <si>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</si>
  <si>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</si>
  <si>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</si>
  <si>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</si>
  <si>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</si>
  <si>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</si>
  <si>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</si>
  <si>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</si>
  <si>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</si>
  <si>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</si>
  <si>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</si>
  <si>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</si>
  <si>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</si>
  <si>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</si>
  <si>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</si>
  <si>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</si>
  <si>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</si>
  <si>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</si>
  <si>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</si>
  <si>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</si>
  <si>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</si>
  <si>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</si>
  <si>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</si>
  <si>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</si>
  <si>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</si>
  <si>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</si>
  <si>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</si>
  <si>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</si>
  <si>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</si>
  <si>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</si>
  <si>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</si>
  <si>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</si>
  <si>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</si>
  <si>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</si>
  <si>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</si>
  <si>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</si>
  <si>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</si>
  <si>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</si>
  <si>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</si>
  <si>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</si>
  <si>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</si>
  <si>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</si>
  <si>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</si>
  <si>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</si>
  <si>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</si>
  <si>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</si>
  <si>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</si>
  <si>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</si>
  <si>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</si>
  <si>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</si>
  <si>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</si>
  <si>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</si>
  <si>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</si>
  <si>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</si>
  <si>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</si>
  <si>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</si>
  <si>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</si>
  <si>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</si>
  <si>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</si>
  <si>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</si>
  <si>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</si>
  <si>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</si>
  <si>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</si>
  <si>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</si>
  <si>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</si>
  <si>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</si>
  <si>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</si>
  <si>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</si>
  <si>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</si>
  <si>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</si>
  <si>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</si>
  <si>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</si>
  <si>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</si>
  <si>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</si>
  <si>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</si>
  <si>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</si>
  <si>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</si>
  <si>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</si>
  <si>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</si>
  <si>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</si>
  <si>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</si>
  <si>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</si>
  <si>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</si>
  <si>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</si>
  <si>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</si>
  <si>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</si>
  <si>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</si>
  <si>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</si>
  <si>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</si>
  <si>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</si>
  <si>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</si>
  <si>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</si>
  <si>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</si>
  <si>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</si>
  <si>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</si>
  <si>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</si>
  <si>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</si>
  <si>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</si>
  <si>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</si>
  <si>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</si>
  <si>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</si>
  <si>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</si>
  <si>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</si>
  <si>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</si>
  <si>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</si>
  <si>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</si>
  <si>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</si>
  <si>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</si>
  <si>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</si>
  <si>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</si>
  <si>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</si>
  <si>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</si>
  <si>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</si>
  <si>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</si>
  <si>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</si>
  <si>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</si>
  <si>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</si>
  <si>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</si>
  <si>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</si>
  <si>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</si>
  <si>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</si>
  <si>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</si>
  <si>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</si>
  <si>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</si>
  <si>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</si>
  <si>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</si>
  <si>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</si>
  <si>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</si>
  <si>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</si>
  <si>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</si>
  <si>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</si>
  <si>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</si>
  <si>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</si>
  <si>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</si>
  <si>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</si>
  <si>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</si>
  <si>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</si>
  <si>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</si>
  <si>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</si>
  <si>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</si>
  <si>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</si>
  <si>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</si>
  <si>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</si>
  <si>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</si>
  <si>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</si>
  <si>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</si>
  <si>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</si>
  <si>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</si>
  <si>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</si>
  <si>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</si>
  <si>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</si>
  <si>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</si>
  <si>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</si>
  <si>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</si>
  <si>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</si>
  <si>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</si>
  <si>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</si>
  <si>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</si>
  <si>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</si>
  <si>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</si>
  <si>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</si>
  <si>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</si>
  <si>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</si>
  <si>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</si>
  <si>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</si>
  <si>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</si>
  <si>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</si>
  <si>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</si>
  <si>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</si>
  <si>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</si>
  <si>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</si>
  <si>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</si>
  <si>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</si>
  <si>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</si>
  <si>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</si>
  <si>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</si>
  <si>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</si>
  <si>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</si>
  <si>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</si>
  <si>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</si>
  <si>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</si>
  <si>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</si>
  <si>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</si>
  <si>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</si>
  <si>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</si>
  <si>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</si>
  <si>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</si>
  <si>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</si>
  <si>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</si>
  <si>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</si>
  <si>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</si>
  <si>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</si>
  <si>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</si>
  <si>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</si>
  <si>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</si>
  <si>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</si>
  <si>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</si>
  <si>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</si>
  <si>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</si>
  <si>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</si>
  <si>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</si>
  <si>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</si>
  <si>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</si>
  <si>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</si>
  <si>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</si>
  <si>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</si>
  <si>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</si>
  <si>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</si>
  <si>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</si>
  <si>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</si>
  <si>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</si>
  <si>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</si>
  <si>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</si>
  <si>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</si>
  <si>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</si>
  <si>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</si>
  <si>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</si>
  <si>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</si>
  <si>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</si>
  <si>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</si>
  <si>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</si>
  <si>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</si>
  <si>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</si>
  <si>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</si>
  <si>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</si>
  <si>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</si>
  <si>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</si>
  <si>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</si>
  <si>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</si>
  <si>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</si>
  <si>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</si>
  <si>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</si>
  <si>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</si>
  <si>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</si>
  <si>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</si>
  <si>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</si>
  <si>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</si>
  <si>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</si>
  <si>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</si>
  <si>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</si>
  <si>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</si>
  <si>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</si>
  <si>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</si>
  <si>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</si>
  <si>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</si>
  <si>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</si>
  <si>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</si>
  <si>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</si>
  <si>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</si>
  <si>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</si>
  <si>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</si>
  <si>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</si>
  <si>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</si>
  <si>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</si>
  <si>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</si>
  <si>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</si>
  <si>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</si>
  <si>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</si>
  <si>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</si>
  <si>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</si>
  <si>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</si>
  <si>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</si>
  <si>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</si>
  <si>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</si>
  <si>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</si>
  <si>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</si>
  <si>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</si>
  <si>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</si>
  <si>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</si>
  <si>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</si>
  <si>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</si>
  <si>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</si>
  <si>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</si>
  <si>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</si>
  <si>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</si>
  <si>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</si>
  <si>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</si>
  <si>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</si>
  <si>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</si>
  <si>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</si>
  <si>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</si>
  <si>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</si>
  <si>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</si>
  <si>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</si>
  <si>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</si>
  <si>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</si>
  <si>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</si>
  <si>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</si>
  <si>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</si>
  <si>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</si>
  <si>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</si>
  <si>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</si>
  <si>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</si>
  <si>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</si>
  <si>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</si>
  <si>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</si>
  <si>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</si>
  <si>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</si>
  <si>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</si>
  <si>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</si>
  <si>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</si>
  <si>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</si>
  <si>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</si>
  <si>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</si>
  <si>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</si>
  <si>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</si>
  <si>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</si>
  <si>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</si>
  <si>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</si>
  <si>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</si>
  <si>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</si>
  <si>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</si>
  <si>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</si>
  <si>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</si>
  <si>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</si>
  <si>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</si>
  <si>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</si>
  <si>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</si>
  <si>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</si>
  <si>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</si>
  <si>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</si>
  <si>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</si>
  <si>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</si>
  <si>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</si>
  <si>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</si>
  <si>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</si>
  <si>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</si>
  <si>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</si>
  <si>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</si>
  <si>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</si>
  <si>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</si>
  <si>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</si>
  <si>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</si>
  <si>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</si>
  <si>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</si>
  <si>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</si>
  <si>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</si>
  <si>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</si>
  <si>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</si>
  <si>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</si>
  <si>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</si>
  <si>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</si>
  <si>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</si>
  <si>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</si>
  <si>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</si>
  <si>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</si>
  <si>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</si>
  <si>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</si>
  <si>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</si>
  <si>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</si>
  <si>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</si>
  <si>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</si>
  <si>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</si>
  <si>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</si>
  <si>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</si>
  <si>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</si>
  <si>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</si>
  <si>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</si>
  <si>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</si>
  <si>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</si>
  <si>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</si>
  <si>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</si>
  <si>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</si>
  <si>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</si>
  <si>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</si>
  <si>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</si>
  <si>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</si>
  <si>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</si>
  <si>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</si>
  <si>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</si>
  <si>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</si>
  <si>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</si>
  <si>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</si>
  <si>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</si>
  <si>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</si>
  <si>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</si>
  <si>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</si>
  <si>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</si>
  <si>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</si>
  <si>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</si>
  <si>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</si>
  <si>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</si>
  <si>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</si>
  <si>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</si>
  <si>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</si>
  <si>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</si>
  <si>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</si>
  <si>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</si>
  <si>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</si>
  <si>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</si>
  <si>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</si>
  <si>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</si>
  <si>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</si>
  <si>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</si>
  <si>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</si>
  <si>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</si>
  <si>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</si>
  <si>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</si>
  <si>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</si>
  <si>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</si>
  <si>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</si>
  <si>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</si>
  <si>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</si>
  <si>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</si>
  <si>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</si>
  <si>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</si>
  <si>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</si>
  <si>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</si>
  <si>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</si>
  <si>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</si>
  <si>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</si>
  <si>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</si>
  <si>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</si>
  <si>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</si>
  <si>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</si>
  <si>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</si>
  <si>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</si>
  <si>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</si>
  <si>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</si>
  <si>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</si>
  <si>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</si>
  <si>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</si>
  <si>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</si>
  <si>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</si>
  <si>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</si>
  <si>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</si>
  <si>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</si>
  <si>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</si>
  <si>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</si>
  <si>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</si>
  <si>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</si>
  <si>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</si>
  <si>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</si>
  <si>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</si>
  <si>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</si>
  <si>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</si>
  <si>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</si>
  <si>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</si>
  <si>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</si>
  <si>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</si>
  <si>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</si>
  <si>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</si>
  <si>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</si>
  <si>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</si>
  <si>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</si>
  <si>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</si>
  <si>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</si>
  <si>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</si>
  <si>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</si>
  <si>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</si>
  <si>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</si>
  <si>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</si>
  <si>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</si>
  <si>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</si>
  <si>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</si>
  <si>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</si>
  <si>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</si>
  <si>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</si>
  <si>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</si>
  <si>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</si>
  <si>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</si>
  <si>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</si>
  <si>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</si>
  <si>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</si>
  <si>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</si>
  <si>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</si>
  <si>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</si>
  <si>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</si>
  <si>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</si>
  <si>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</si>
  <si>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</si>
  <si>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</si>
  <si>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</si>
  <si>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</si>
  <si>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</si>
  <si>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</si>
  <si>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</si>
  <si>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</si>
  <si>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</si>
  <si>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</si>
  <si>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</si>
  <si>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</si>
  <si>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</si>
  <si>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</si>
  <si>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</si>
  <si>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</si>
  <si>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</si>
  <si>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</si>
  <si>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</si>
  <si>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</si>
  <si>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</si>
  <si>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</si>
  <si>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</si>
  <si>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</si>
  <si>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</si>
  <si>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</si>
  <si>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</si>
  <si>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</si>
  <si>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</si>
  <si>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</si>
  <si>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</si>
  <si>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</si>
  <si>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</si>
  <si>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</si>
  <si>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</si>
  <si>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</si>
  <si>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</si>
  <si>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</si>
  <si>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</si>
  <si>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</si>
  <si>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</si>
  <si>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</si>
  <si>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</si>
  <si>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</si>
  <si>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</si>
  <si>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</si>
  <si>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</si>
  <si>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</si>
  <si>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</si>
  <si>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</si>
  <si>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</si>
  <si>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</si>
  <si>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</si>
  <si>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</si>
  <si>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</si>
  <si>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</si>
  <si>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</si>
  <si>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</si>
  <si>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</si>
  <si>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</si>
  <si>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</si>
  <si>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</si>
  <si>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</si>
  <si>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</si>
  <si>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</si>
  <si>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</si>
  <si>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</si>
  <si>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</si>
  <si>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</si>
  <si>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</si>
  <si>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</si>
  <si>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</si>
  <si>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</si>
  <si>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</si>
  <si>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</si>
  <si>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</si>
  <si>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</si>
  <si>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</si>
  <si>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</si>
  <si>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</si>
  <si>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</si>
  <si>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</si>
  <si>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</si>
  <si>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</si>
  <si>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</si>
  <si>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</si>
  <si>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</si>
  <si>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</si>
  <si>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</si>
  <si>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</si>
  <si>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</si>
  <si>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</si>
  <si>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</si>
  <si>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</si>
  <si>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</si>
  <si>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</si>
  <si>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</si>
  <si>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</si>
  <si>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</si>
  <si>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</si>
  <si>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</si>
  <si>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</si>
  <si>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</si>
  <si>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</si>
  <si>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</si>
  <si>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</si>
  <si>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</si>
  <si>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</si>
  <si>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</si>
  <si>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</si>
  <si>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</si>
  <si>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</si>
  <si>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</si>
  <si>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</si>
  <si>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</si>
  <si>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</si>
  <si>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</si>
  <si>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</si>
  <si>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</si>
  <si>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</si>
  <si>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</si>
  <si>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</si>
  <si>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</si>
  <si>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</si>
  <si>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</si>
  <si>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</si>
  <si>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</si>
  <si>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</si>
  <si>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</si>
  <si>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</si>
  <si>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</si>
  <si>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</si>
  <si>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</si>
  <si>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</si>
  <si>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</si>
  <si>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</si>
  <si>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</si>
  <si>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</si>
  <si>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</si>
  <si>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</si>
  <si>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</si>
  <si>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</si>
  <si>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</si>
  <si>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</si>
  <si>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</si>
  <si>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</si>
  <si>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</si>
  <si>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</si>
  <si>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</si>
  <si>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</si>
  <si>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</si>
  <si>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</si>
  <si>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</si>
  <si>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</si>
  <si>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</si>
  <si>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</si>
  <si>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</si>
  <si>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</si>
  <si>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</si>
  <si>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</si>
  <si>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</si>
  <si>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</si>
  <si>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</si>
  <si>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</si>
  <si>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</si>
  <si>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</si>
  <si>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</si>
  <si>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</si>
  <si>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</si>
  <si>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</si>
  <si>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</si>
  <si>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</si>
  <si>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</si>
  <si>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</si>
  <si>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</si>
  <si>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</si>
  <si>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</si>
  <si>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</si>
  <si>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</si>
  <si>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</si>
  <si>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</si>
  <si>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</si>
  <si>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</si>
  <si>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</si>
  <si>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</si>
  <si>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</si>
  <si>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</si>
  <si>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</si>
  <si>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</si>
  <si>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</si>
  <si>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</si>
  <si>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</si>
  <si>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</si>
  <si>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</si>
  <si>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</si>
  <si>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</si>
  <si>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</si>
  <si>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</si>
  <si>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</si>
  <si>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</si>
  <si>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</si>
  <si>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</si>
  <si>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</si>
  <si>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</si>
  <si>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</si>
  <si>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</si>
  <si>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</si>
  <si>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</si>
  <si>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</si>
  <si>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</si>
  <si>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</si>
  <si>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</si>
  <si>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</si>
  <si>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</si>
  <si>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</si>
  <si>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</si>
  <si>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</si>
  <si>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</si>
  <si>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</si>
  <si>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</si>
  <si>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</si>
  <si>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</si>
  <si>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</si>
  <si>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</si>
  <si>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</si>
  <si>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</si>
  <si>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</si>
  <si>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</si>
  <si>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</si>
  <si>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</si>
  <si>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</si>
  <si>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</si>
  <si>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</si>
  <si>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</si>
  <si>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</si>
  <si>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</si>
  <si>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</si>
  <si>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</si>
  <si>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</si>
  <si>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</si>
  <si>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</si>
  <si>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</si>
  <si>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</si>
  <si>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</si>
  <si>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</si>
  <si>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</si>
  <si>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</si>
  <si>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</si>
  <si>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</si>
  <si>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</si>
  <si>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</si>
  <si>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</si>
  <si>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</si>
  <si>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</si>
  <si>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</si>
  <si>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</si>
  <si>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</si>
  <si>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</si>
  <si>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</si>
  <si>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</si>
  <si>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</si>
  <si>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</si>
  <si>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</si>
  <si>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</si>
  <si>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</si>
  <si>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</si>
  <si>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</si>
  <si>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</si>
  <si>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</si>
  <si>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</si>
  <si>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</si>
  <si>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</si>
  <si>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</si>
  <si>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</si>
  <si>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</si>
  <si>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</si>
  <si>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</si>
  <si>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</si>
  <si>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</si>
  <si>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</si>
  <si>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</si>
  <si>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</si>
  <si>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</si>
  <si>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</si>
  <si>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</si>
  <si>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</si>
  <si>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</si>
  <si>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</si>
  <si>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</si>
  <si>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</si>
  <si>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</si>
  <si>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</si>
  <si>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</si>
  <si>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</si>
  <si>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</si>
  <si>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</si>
  <si>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</si>
  <si>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</si>
  <si>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</si>
  <si>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</si>
  <si>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</si>
  <si>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</si>
  <si>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</si>
  <si>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</si>
  <si>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</si>
  <si>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</si>
  <si>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</si>
  <si>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</si>
  <si>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</si>
  <si>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</si>
  <si>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</si>
  <si>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</si>
  <si>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</si>
  <si>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</si>
  <si>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</si>
  <si>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</si>
  <si>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</si>
  <si>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</si>
  <si>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</si>
  <si>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</si>
  <si>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</si>
  <si>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</si>
  <si>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</si>
  <si>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</si>
  <si>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</si>
  <si>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</si>
  <si>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</si>
  <si>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</si>
  <si>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</si>
  <si>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</si>
  <si>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</si>
  <si>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</si>
  <si>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</si>
  <si>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</si>
  <si>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</si>
  <si>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</si>
  <si>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</si>
  <si>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</si>
  <si>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</si>
  <si>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</si>
  <si>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</si>
  <si>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</si>
  <si>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</si>
  <si>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</si>
  <si>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</si>
  <si>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</si>
  <si>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</si>
  <si>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</si>
  <si>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</si>
  <si>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</si>
  <si>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</si>
  <si>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</si>
  <si>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</si>
  <si>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</si>
  <si>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</si>
  <si>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</si>
  <si>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</si>
  <si>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</si>
  <si>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</si>
  <si>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</si>
  <si>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</si>
  <si>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</si>
  <si>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</si>
  <si>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</si>
  <si>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</si>
  <si>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</si>
  <si>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</si>
  <si>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</si>
  <si>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</si>
  <si>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</si>
  <si>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</si>
  <si>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</si>
  <si>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</si>
  <si>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</si>
  <si>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</si>
  <si>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</si>
  <si>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</si>
  <si>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</si>
  <si>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</si>
  <si>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</si>
  <si>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</si>
  <si>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</si>
  <si>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</si>
  <si>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</si>
  <si>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</si>
  <si>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</si>
  <si>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</si>
  <si>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</si>
  <si>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</si>
  <si>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</si>
  <si>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</si>
  <si>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</si>
  <si>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</si>
  <si>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</si>
  <si>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</si>
  <si>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</si>
  <si>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</si>
  <si>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</si>
  <si>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</si>
  <si>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</si>
  <si>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</si>
  <si>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</si>
  <si>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</si>
  <si>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</si>
  <si>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</si>
  <si>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</si>
  <si>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</si>
  <si>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</si>
  <si>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</si>
  <si>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</si>
  <si>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</si>
  <si>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</si>
  <si>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</si>
  <si>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</si>
  <si>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</si>
  <si>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</si>
  <si>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</si>
  <si>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</si>
  <si>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</si>
  <si>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</si>
  <si>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</si>
  <si>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</si>
  <si>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</si>
  <si>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</si>
  <si>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</si>
  <si>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</si>
  <si>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</si>
  <si>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</si>
  <si>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</si>
  <si>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</si>
  <si>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</si>
  <si>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</si>
  <si>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</si>
  <si>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</si>
  <si>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</si>
  <si>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</si>
  <si>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</si>
  <si>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</si>
  <si>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</si>
  <si>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</si>
  <si>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</si>
  <si>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</si>
  <si>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</si>
  <si>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</si>
  <si>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</si>
  <si>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</si>
  <si>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</si>
  <si>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</si>
  <si>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</si>
  <si>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</si>
  <si>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</si>
  <si>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</si>
  <si>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</si>
  <si>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</si>
  <si>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</si>
  <si>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</si>
  <si>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</si>
  <si>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</si>
  <si>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</si>
  <si>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</si>
  <si>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</si>
  <si>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</si>
  <si>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</si>
  <si>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</si>
  <si>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</si>
  <si>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</si>
  <si>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</si>
  <si>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</si>
  <si>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</si>
  <si>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</si>
  <si>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</si>
  <si>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</si>
  <si>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</si>
  <si>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</si>
  <si>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</si>
  <si>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</si>
  <si>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</si>
  <si>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</si>
  <si>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</si>
  <si>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</si>
  <si>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</si>
  <si>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</si>
  <si>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</si>
  <si>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</si>
  <si>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</si>
  <si>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</si>
  <si>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</si>
  <si>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</si>
  <si>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</si>
  <si>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</si>
  <si>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</si>
  <si>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</si>
  <si>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</si>
  <si>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</si>
  <si>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</si>
  <si>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</si>
  <si>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</si>
  <si>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</si>
  <si>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</si>
  <si>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</si>
  <si>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</si>
  <si>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</si>
  <si>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</si>
  <si>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</si>
  <si>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</si>
  <si>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</si>
  <si>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</si>
  <si>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</si>
  <si>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</si>
  <si>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</si>
  <si>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</si>
  <si>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</si>
  <si>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</si>
  <si>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</si>
  <si>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</si>
  <si>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</si>
  <si>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</si>
  <si>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</si>
  <si>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</si>
  <si>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</si>
  <si>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</si>
  <si>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</si>
  <si>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</si>
  <si>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</si>
  <si>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</si>
  <si>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</si>
  <si>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</si>
  <si>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</si>
  <si>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</si>
  <si>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</si>
  <si>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</si>
  <si>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</si>
  <si>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</si>
  <si>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</si>
  <si>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</si>
  <si>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</si>
  <si>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</si>
  <si>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</si>
  <si>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</si>
  <si>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</si>
  <si>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</si>
  <si>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</si>
  <si>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</si>
  <si>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</si>
  <si>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</si>
  <si>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</si>
  <si>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</si>
  <si>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</si>
  <si>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</si>
  <si>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</si>
  <si>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</si>
  <si>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</si>
  <si>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</si>
  <si>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</si>
  <si>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</si>
  <si>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</si>
  <si>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</si>
  <si>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</si>
  <si>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</si>
  <si>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</si>
  <si>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</si>
  <si>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</si>
  <si>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</si>
  <si>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</si>
  <si>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</si>
  <si>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</si>
  <si>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</si>
  <si>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</si>
  <si>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</si>
  <si>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</si>
  <si>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</si>
  <si>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</si>
  <si>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</si>
  <si>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</si>
  <si>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</si>
  <si>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</si>
  <si>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</si>
  <si>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</si>
  <si>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</si>
  <si>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</si>
  <si>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</si>
  <si>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</si>
  <si>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</si>
  <si>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</si>
  <si>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</si>
  <si>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</si>
  <si>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</si>
  <si>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</si>
  <si>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</si>
  <si>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</si>
  <si>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</si>
  <si>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</si>
  <si>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</si>
  <si>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</si>
  <si>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</si>
  <si>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</si>
  <si>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</si>
  <si>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</si>
  <si>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</si>
  <si>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</si>
  <si>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</si>
  <si>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</si>
  <si>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</si>
  <si>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</si>
  <si>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</si>
  <si>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</si>
  <si>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</si>
  <si>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</si>
  <si>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</si>
  <si>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</si>
  <si>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</si>
  <si>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</si>
  <si>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</si>
  <si>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</si>
  <si>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</si>
  <si>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</si>
  <si>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</si>
  <si>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</si>
  <si>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</si>
  <si>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</si>
  <si>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</si>
  <si>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</si>
  <si>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</si>
  <si>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</si>
  <si>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</si>
  <si>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</si>
  <si>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</si>
  <si>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</si>
  <si>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</si>
  <si>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</si>
  <si>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</si>
  <si>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</si>
  <si>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</si>
  <si>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</si>
  <si>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</si>
  <si>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</si>
  <si>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</si>
  <si>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</si>
  <si>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</si>
  <si>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</si>
  <si>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</si>
  <si>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</si>
  <si>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</si>
  <si>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</si>
  <si>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</si>
  <si>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</si>
  <si>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</si>
  <si>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</si>
  <si>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</si>
  <si>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</si>
  <si>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</si>
  <si>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</si>
  <si>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</si>
  <si>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</si>
  <si>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</si>
  <si>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</si>
  <si>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</si>
  <si>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</si>
  <si>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</si>
  <si>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</si>
  <si>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</si>
  <si>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</si>
  <si>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</si>
  <si>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</si>
  <si>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</si>
  <si>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</si>
  <si>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</si>
  <si>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</si>
  <si>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</si>
  <si>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</si>
  <si>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</si>
  <si>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</si>
  <si>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</si>
  <si>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</si>
  <si>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</si>
  <si>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</si>
  <si>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</si>
  <si>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</si>
  <si>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</si>
  <si>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</si>
  <si>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</si>
  <si>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</si>
  <si>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</si>
  <si>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</si>
  <si>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</si>
  <si>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</si>
  <si>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</si>
  <si>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</si>
  <si>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</si>
  <si>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</si>
  <si>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</si>
  <si>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</si>
  <si>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</si>
  <si>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</si>
  <si>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</si>
  <si>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</si>
  <si>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</si>
  <si>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</si>
  <si>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</si>
  <si>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</si>
  <si>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</si>
  <si>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</si>
  <si>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</si>
  <si>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</si>
  <si>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</si>
  <si>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</si>
  <si>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</si>
  <si>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</si>
  <si>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</si>
  <si>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</si>
  <si>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</si>
  <si>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</si>
  <si>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</si>
  <si>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</si>
  <si>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</si>
  <si>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</si>
  <si>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</si>
  <si>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</si>
  <si>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</si>
  <si>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</si>
  <si>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</si>
  <si>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</si>
  <si>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</si>
  <si>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</si>
  <si>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</si>
  <si>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</si>
  <si>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</si>
  <si>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</si>
  <si>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</si>
  <si>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</si>
  <si>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</si>
  <si>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</si>
  <si>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</si>
  <si>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</si>
  <si>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</si>
  <si>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</si>
  <si>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</si>
  <si>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</si>
  <si>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</si>
  <si>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</si>
  <si>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</si>
  <si>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</si>
  <si>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</si>
  <si>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</si>
  <si>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</si>
  <si>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</si>
  <si>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</si>
  <si>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</si>
  <si>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</si>
  <si>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</si>
  <si>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</si>
  <si>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</si>
  <si>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</si>
  <si>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</si>
  <si>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</si>
  <si>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</si>
  <si>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</si>
  <si>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</si>
  <si>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</si>
  <si>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</si>
  <si>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</si>
  <si>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</si>
  <si>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</si>
  <si>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</si>
  <si>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</si>
  <si>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</si>
  <si>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</si>
  <si>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</si>
  <si>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</si>
  <si>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</si>
  <si>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</si>
  <si>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</si>
  <si>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</si>
  <si>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</si>
  <si>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</si>
  <si>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</si>
  <si>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</si>
  <si>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</si>
  <si>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</si>
  <si>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</si>
  <si>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</si>
  <si>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</si>
  <si>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</si>
  <si>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</si>
  <si>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</si>
  <si>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</si>
  <si>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</si>
  <si>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</si>
  <si>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</si>
  <si>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</si>
  <si>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</si>
  <si>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</si>
  <si>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</si>
  <si>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</si>
  <si>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</si>
  <si>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</si>
  <si>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</si>
  <si>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</si>
  <si>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</si>
  <si>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</si>
  <si>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</si>
  <si>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</si>
  <si>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</si>
  <si>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</si>
  <si>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</si>
  <si>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</si>
  <si>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</si>
  <si>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</si>
  <si>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</si>
  <si>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</si>
  <si>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</si>
  <si>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</si>
  <si>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</si>
  <si>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</si>
  <si>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</si>
  <si>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</si>
  <si>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</si>
  <si>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</si>
  <si>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</si>
  <si>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</si>
  <si>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</si>
  <si>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</si>
  <si>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</si>
  <si>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</si>
  <si>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</si>
  <si>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</si>
  <si>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</si>
  <si>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</si>
  <si>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</si>
  <si>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</si>
  <si>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</si>
  <si>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</si>
  <si>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</si>
  <si>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</si>
  <si>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</si>
  <si>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</si>
  <si>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</si>
  <si>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</si>
  <si>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</si>
  <si>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</si>
  <si>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</si>
  <si>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</si>
  <si>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</si>
  <si>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</si>
  <si>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</si>
  <si>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</si>
  <si>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</si>
  <si>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</si>
  <si>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</si>
  <si>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</si>
  <si>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</si>
  <si>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</si>
  <si>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</si>
  <si>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</si>
  <si>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</si>
  <si>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</si>
  <si>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</si>
  <si>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</si>
  <si>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</si>
  <si>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</si>
  <si>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</si>
  <si>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</si>
  <si>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</si>
  <si>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</si>
  <si>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</si>
  <si>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</si>
  <si>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</si>
  <si>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</si>
  <si>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</si>
  <si>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</si>
  <si>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</si>
  <si>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</si>
  <si>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</si>
  <si>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</si>
  <si>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</si>
  <si>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</si>
  <si>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</si>
  <si>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</si>
  <si>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</si>
  <si>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</si>
  <si>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</si>
  <si>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</si>
  <si>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</si>
  <si>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</si>
  <si>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</si>
  <si>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</si>
  <si>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</si>
  <si>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</si>
  <si>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</si>
  <si>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</si>
  <si>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</si>
  <si>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</si>
  <si>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</si>
  <si>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</si>
  <si>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</si>
  <si>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</si>
  <si>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</si>
  <si>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</si>
  <si>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</si>
  <si>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</si>
  <si>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</si>
  <si>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</si>
  <si>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</si>
  <si>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</si>
  <si>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</si>
  <si>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</si>
  <si>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</si>
  <si>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</si>
  <si>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</si>
  <si>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</si>
  <si>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</si>
  <si>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</si>
  <si>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</si>
  <si>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</si>
  <si>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</si>
  <si>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</si>
  <si>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</si>
  <si>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</si>
  <si>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</si>
  <si>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</si>
  <si>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</si>
  <si>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</si>
  <si>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</si>
  <si>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</si>
  <si>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</si>
  <si>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</si>
  <si>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</si>
  <si>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</si>
  <si>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</si>
  <si>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</si>
  <si>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</si>
  <si>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</si>
  <si>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</si>
  <si>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</si>
  <si>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</si>
  <si>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</si>
  <si>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</si>
  <si>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</si>
  <si>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</si>
  <si>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</si>
  <si>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</si>
  <si>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</si>
  <si>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</si>
  <si>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</si>
  <si>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</si>
  <si>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</si>
  <si>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</si>
  <si>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</si>
  <si>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</si>
  <si>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</si>
  <si>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</si>
  <si>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</si>
  <si>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</si>
  <si>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</si>
  <si>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</si>
  <si>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</si>
  <si>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</si>
  <si>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</si>
  <si>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</si>
  <si>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</si>
  <si>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</si>
  <si>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</si>
  <si>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</si>
  <si>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</si>
  <si>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</si>
  <si>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</si>
  <si>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</si>
  <si>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</si>
  <si>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</si>
  <si>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</si>
  <si>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</si>
  <si>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</si>
  <si>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</si>
  <si>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</si>
  <si>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</si>
  <si>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</si>
  <si>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</si>
  <si>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</si>
  <si>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</si>
  <si>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</si>
  <si>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</si>
  <si>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</si>
  <si>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</si>
  <si>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</si>
  <si>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</si>
  <si>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</si>
  <si>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</si>
  <si>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</si>
  <si>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</si>
  <si>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</si>
  <si>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</si>
  <si>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</si>
  <si>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</si>
  <si>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</si>
  <si>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</si>
  <si>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</si>
  <si>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</si>
  <si>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</si>
  <si>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</si>
  <si>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</si>
  <si>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</si>
  <si>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</si>
  <si>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</si>
  <si>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</si>
  <si>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</si>
  <si>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</si>
  <si>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</si>
  <si>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</si>
  <si>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</si>
  <si>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</si>
  <si>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</si>
  <si>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</si>
  <si>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</si>
  <si>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</si>
  <si>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</si>
  <si>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</si>
  <si>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</si>
  <si>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</si>
  <si>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</si>
  <si>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</si>
  <si>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</si>
  <si>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</si>
  <si>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</si>
  <si>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</si>
  <si>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</si>
  <si>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</si>
  <si>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</si>
  <si>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</si>
  <si>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</si>
  <si>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</si>
  <si>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</si>
  <si>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</si>
  <si>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</si>
  <si>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</si>
  <si>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</si>
  <si>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</si>
  <si>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</si>
  <si>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</si>
  <si>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</si>
  <si>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</si>
  <si>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</si>
  <si>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</si>
  <si>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</si>
  <si>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</si>
  <si>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</si>
  <si>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</si>
  <si>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</si>
  <si>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</si>
  <si>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</si>
  <si>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</si>
  <si>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</si>
  <si>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</si>
  <si>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</si>
  <si>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</si>
  <si>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</si>
  <si>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</si>
  <si>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</si>
  <si>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</si>
  <si>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</si>
  <si>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</si>
  <si>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</si>
  <si>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</si>
  <si>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</si>
  <si>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</si>
  <si>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</si>
  <si>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</si>
  <si>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</si>
  <si>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</si>
  <si>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</si>
  <si>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</si>
  <si>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</si>
  <si>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</si>
  <si>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</si>
  <si>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</si>
  <si>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</si>
  <si>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</si>
  <si>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</si>
  <si>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</si>
  <si>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</si>
  <si>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</si>
  <si>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</si>
  <si>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</si>
  <si>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</si>
  <si>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</si>
  <si>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</si>
  <si>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</si>
  <si>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</si>
  <si>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</si>
  <si>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</si>
  <si>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</si>
  <si>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</si>
  <si>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</si>
  <si>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</si>
  <si>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</si>
  <si>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</si>
  <si>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</si>
  <si>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</si>
  <si>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</si>
  <si>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</si>
  <si>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</si>
  <si>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</si>
  <si>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</si>
  <si>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</si>
  <si>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</si>
  <si>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</si>
  <si>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</si>
  <si>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</si>
  <si>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</si>
  <si>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</si>
  <si>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</si>
  <si>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</si>
  <si>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</si>
  <si>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</si>
  <si>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</si>
  <si>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</si>
  <si>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</si>
  <si>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</si>
  <si>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</si>
  <si>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</si>
  <si>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</si>
  <si>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</si>
  <si>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</si>
  <si>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</si>
  <si>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</si>
  <si>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</si>
  <si>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</si>
  <si>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</si>
  <si>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</si>
  <si>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</si>
  <si>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</si>
  <si>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</si>
  <si>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</si>
  <si>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</si>
  <si>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</si>
  <si>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</si>
  <si>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</si>
  <si>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</si>
  <si>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</si>
  <si>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</si>
  <si>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</si>
  <si>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</si>
  <si>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</si>
  <si>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</si>
  <si>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</si>
  <si>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</si>
  <si>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</si>
  <si>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</si>
  <si>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</si>
  <si>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</si>
  <si>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</si>
  <si>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</si>
  <si>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</si>
  <si>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</si>
  <si>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</si>
  <si>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</si>
  <si>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</si>
  <si>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</si>
  <si>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</si>
  <si>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</si>
  <si>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</si>
  <si>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</si>
  <si>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</si>
  <si>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</si>
  <si>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</si>
  <si>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</si>
  <si>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</si>
  <si>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</si>
  <si>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</si>
  <si>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</si>
  <si>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</si>
  <si>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</si>
  <si>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</si>
  <si>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</si>
  <si>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</si>
  <si>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</si>
  <si>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</si>
  <si>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</si>
  <si>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</si>
  <si>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</si>
  <si>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</si>
  <si>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</si>
  <si>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</si>
  <si>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</si>
  <si>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</si>
  <si>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</si>
  <si>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</si>
  <si>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</si>
  <si>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</si>
  <si>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</si>
  <si>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</si>
  <si>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</si>
  <si>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</si>
  <si>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</si>
  <si>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</si>
  <si>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</si>
  <si>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</si>
  <si>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</si>
  <si>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</si>
  <si>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</si>
  <si>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</si>
  <si>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</si>
  <si>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</si>
  <si>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</si>
  <si>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</si>
  <si>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</si>
  <si>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</si>
  <si>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</si>
  <si>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</si>
  <si>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</si>
  <si>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</si>
  <si>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</si>
  <si>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</si>
  <si>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</si>
  <si>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</si>
  <si>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</si>
  <si>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</si>
  <si>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</si>
  <si>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</si>
  <si>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</si>
  <si>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</si>
  <si>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</si>
  <si>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</si>
  <si>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</si>
  <si>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</si>
  <si>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</si>
  <si>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</si>
  <si>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</si>
  <si>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</si>
  <si>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</si>
  <si>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</si>
  <si>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</si>
  <si>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</si>
  <si>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</si>
  <si>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</si>
  <si>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</si>
  <si>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</si>
  <si>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</si>
  <si>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</si>
  <si>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</si>
  <si>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</si>
  <si>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</si>
  <si>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</si>
  <si>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</si>
  <si>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</si>
  <si>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</si>
  <si>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</si>
  <si>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</si>
  <si>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</si>
  <si>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</si>
  <si>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</si>
  <si>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</si>
  <si>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</si>
  <si>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</si>
  <si>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</si>
  <si>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</si>
  <si>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</si>
  <si>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</si>
  <si>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</si>
  <si>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</si>
  <si>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</si>
  <si>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</si>
  <si>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</si>
  <si>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</si>
  <si>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</si>
  <si>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</si>
  <si>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</si>
  <si>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</si>
  <si>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</si>
  <si>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</si>
  <si>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</si>
  <si>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</si>
  <si>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</si>
  <si>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</si>
  <si>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</si>
  <si>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</si>
  <si>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</si>
  <si>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</si>
  <si>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</si>
  <si>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</si>
  <si>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</si>
  <si>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</si>
  <si>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</si>
  <si>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</si>
  <si>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</si>
  <si>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</si>
  <si>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</si>
  <si>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</si>
  <si>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</si>
  <si>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</si>
  <si>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</si>
  <si>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</si>
  <si>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</si>
  <si>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</si>
  <si>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</si>
  <si>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</si>
  <si>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</si>
  <si>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</si>
  <si>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</si>
  <si>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</si>
  <si>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</si>
  <si>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</si>
  <si>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</si>
  <si>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</si>
  <si>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</si>
  <si>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</si>
  <si>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</si>
  <si>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</si>
  <si>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</si>
  <si>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</si>
  <si>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</si>
  <si>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</si>
  <si>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</si>
  <si>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</si>
  <si>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</si>
  <si>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</si>
  <si>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</si>
  <si>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</si>
  <si>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</si>
  <si>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</si>
  <si>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</si>
  <si>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</si>
  <si>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</si>
  <si>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</si>
  <si>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</si>
  <si>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</si>
  <si>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</si>
  <si>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</si>
  <si>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</si>
  <si>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</si>
  <si>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</si>
  <si>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</si>
  <si>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</si>
  <si>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</si>
  <si>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</si>
  <si>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</si>
  <si>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</si>
  <si>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</si>
  <si>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</si>
  <si>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</si>
  <si>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</si>
  <si>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</si>
  <si>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</si>
  <si>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</si>
  <si>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</si>
  <si>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</si>
  <si>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</si>
  <si>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</si>
  <si>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</si>
  <si>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</si>
  <si>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</si>
  <si>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</si>
  <si>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</si>
  <si>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</si>
  <si>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</si>
  <si>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</si>
  <si>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</si>
  <si>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</si>
  <si>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</si>
  <si>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</si>
  <si>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</si>
  <si>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</si>
  <si>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</si>
  <si>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</si>
  <si>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</si>
  <si>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</si>
  <si>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</si>
  <si>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</si>
  <si>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</si>
  <si>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</si>
  <si>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</si>
  <si>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</si>
  <si>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</si>
  <si>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</si>
  <si>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</si>
  <si>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</si>
  <si>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</si>
  <si>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</si>
  <si>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</si>
  <si>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</si>
  <si>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</si>
  <si>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</si>
  <si>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</si>
  <si>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</si>
  <si>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</si>
  <si>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</si>
  <si>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</si>
  <si>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</si>
  <si>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</si>
  <si>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</si>
  <si>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</si>
  <si>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</si>
  <si>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</si>
  <si>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</si>
  <si>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</si>
  <si>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</si>
  <si>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</si>
  <si>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</si>
  <si>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</si>
  <si>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</si>
  <si>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</si>
  <si>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</si>
  <si>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</si>
  <si>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</si>
  <si>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</si>
  <si>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</si>
  <si>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</si>
  <si>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</si>
  <si>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</si>
  <si>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</si>
  <si>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</si>
  <si>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</si>
  <si>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</si>
  <si>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</si>
  <si>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</si>
  <si>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</si>
  <si>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</si>
  <si>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</si>
  <si>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</si>
  <si>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</si>
  <si>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</si>
  <si>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</si>
  <si>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</si>
  <si>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</si>
  <si>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</si>
  <si>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</si>
  <si>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</si>
  <si>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</si>
  <si>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</si>
  <si>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</si>
  <si>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</si>
  <si>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</si>
  <si>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</si>
  <si>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</si>
  <si>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</si>
  <si>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</si>
  <si>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</si>
  <si>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</si>
  <si>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</si>
  <si>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</si>
  <si>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</si>
  <si>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</si>
  <si>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</si>
  <si>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</si>
  <si>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</si>
  <si>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</si>
  <si>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</si>
  <si>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</si>
  <si>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</si>
  <si>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</si>
  <si>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</si>
  <si>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</si>
  <si>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</si>
  <si>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</si>
  <si>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</si>
  <si>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</si>
  <si>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</si>
  <si>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</si>
  <si>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</si>
  <si>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</si>
  <si>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</si>
  <si>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</si>
  <si>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</si>
  <si>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</si>
  <si>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</si>
  <si>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</si>
  <si>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</si>
  <si>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</si>
  <si>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</si>
  <si>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</si>
  <si>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</si>
  <si>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</si>
  <si>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</si>
  <si>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</si>
  <si>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</si>
  <si>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</si>
  <si>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</si>
  <si>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</si>
  <si>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</si>
  <si>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</si>
  <si>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</si>
  <si>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</si>
  <si>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</si>
  <si>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</si>
  <si>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</si>
  <si>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</si>
  <si>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</si>
  <si>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</si>
  <si>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</si>
  <si>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</si>
  <si>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</si>
  <si>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</si>
  <si>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</si>
  <si>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</si>
  <si>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</si>
  <si>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</si>
  <si>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</si>
  <si>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</si>
  <si>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</si>
  <si>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</si>
  <si>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</si>
  <si>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</si>
  <si>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</si>
  <si>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</si>
  <si>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</si>
  <si>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</si>
  <si>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</si>
  <si>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</si>
  <si>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</si>
  <si>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</si>
  <si>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</si>
  <si>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</si>
  <si>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</si>
  <si>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</si>
  <si>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</si>
  <si>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</si>
  <si>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</si>
  <si>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</si>
  <si>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</si>
  <si>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</si>
  <si>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</si>
  <si>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</si>
  <si>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</si>
  <si>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</si>
  <si>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</si>
  <si>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</si>
  <si>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</si>
  <si>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</si>
  <si>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</si>
  <si>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</si>
  <si>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</si>
  <si>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</si>
  <si>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</si>
  <si>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</si>
  <si>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</si>
  <si>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</si>
  <si>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</si>
  <si>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</si>
  <si>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</si>
  <si>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</si>
  <si>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</si>
  <si>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</si>
  <si>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</si>
  <si>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</si>
  <si>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</si>
  <si>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</si>
  <si>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</si>
  <si>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</si>
  <si>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</si>
  <si>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</si>
  <si>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</si>
  <si>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</si>
  <si>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</si>
  <si>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</si>
  <si>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</si>
  <si>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</si>
  <si>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</si>
  <si>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</si>
  <si>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</si>
  <si>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</si>
  <si>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</si>
  <si>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</si>
  <si>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</si>
  <si>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</si>
  <si>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</si>
  <si>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</si>
  <si>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</si>
  <si>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</si>
  <si>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</si>
  <si>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</si>
  <si>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</si>
  <si>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</si>
  <si>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</si>
  <si>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</si>
  <si>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</si>
  <si>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</si>
  <si>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</si>
  <si>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</si>
  <si>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</si>
  <si>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</si>
  <si>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</si>
  <si>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</si>
  <si>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</si>
  <si>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</si>
  <si>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</si>
  <si>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</si>
  <si>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</si>
  <si>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</si>
  <si>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</si>
  <si>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</si>
  <si>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</si>
  <si>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</si>
  <si>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</si>
  <si>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</si>
  <si>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</si>
  <si>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</si>
  <si>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</si>
  <si>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</si>
  <si>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</si>
  <si>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</si>
  <si>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</si>
  <si>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</si>
  <si>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</si>
  <si>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</si>
  <si>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</si>
  <si>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</si>
  <si>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</si>
  <si>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</si>
  <si>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</si>
  <si>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</si>
  <si>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</si>
  <si>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</si>
  <si>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</si>
  <si>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</si>
  <si>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</si>
  <si>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</si>
  <si>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</si>
  <si>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</si>
  <si>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</si>
  <si>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</si>
  <si>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</si>
  <si>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</si>
  <si>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</si>
  <si>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</si>
  <si>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</si>
  <si>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</si>
  <si>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</si>
  <si>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</si>
  <si>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</si>
  <si>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</si>
  <si>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</si>
  <si>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</si>
  <si>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</si>
  <si>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</si>
  <si>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</si>
  <si>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</si>
  <si>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</si>
  <si>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</si>
  <si>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</si>
  <si>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</si>
  <si>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</si>
  <si>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</si>
  <si>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</si>
  <si>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</si>
  <si>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</si>
  <si>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</si>
  <si>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</si>
  <si>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</si>
  <si>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</si>
  <si>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</si>
  <si>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</si>
  <si>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</si>
  <si>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</si>
  <si>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</si>
  <si>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</si>
  <si>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</si>
  <si>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</si>
  <si>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</si>
  <si>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</si>
  <si>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</si>
  <si>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</si>
  <si>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</si>
  <si>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</si>
  <si>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</si>
  <si>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</si>
  <si>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</si>
  <si>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</si>
  <si>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</si>
  <si>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</si>
  <si>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</si>
  <si>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</si>
  <si>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</si>
  <si>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</si>
  <si>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</si>
  <si>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</si>
  <si>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</si>
  <si>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</si>
  <si>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</si>
  <si>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</si>
  <si>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</si>
  <si>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</si>
  <si>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</si>
  <si>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</si>
  <si>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</si>
  <si>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</si>
  <si>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</si>
  <si>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</si>
  <si>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</si>
  <si>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</si>
  <si>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</si>
  <si>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</si>
  <si>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</si>
  <si>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</si>
  <si>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</si>
  <si>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</si>
  <si>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</si>
  <si>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</si>
  <si>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</si>
  <si>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</si>
  <si>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</si>
  <si>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</si>
  <si>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</si>
  <si>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</si>
  <si>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</si>
  <si>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</si>
  <si>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</si>
  <si>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</si>
  <si>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</si>
  <si>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</si>
  <si>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</si>
  <si>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</si>
  <si>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</si>
  <si>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</si>
  <si>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</si>
  <si>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</si>
  <si>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</si>
  <si>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</si>
  <si>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</si>
  <si>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</si>
  <si>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</si>
  <si>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</si>
  <si>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</si>
  <si>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</si>
  <si>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</si>
  <si>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</si>
  <si>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</si>
  <si>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</si>
  <si>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</si>
  <si>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</si>
  <si>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</si>
  <si>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</si>
  <si>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</si>
  <si>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</si>
  <si>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</si>
  <si>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</si>
  <si>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</si>
  <si>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</si>
  <si>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</si>
  <si>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</si>
  <si>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</si>
  <si>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</si>
  <si>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</si>
  <si>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</si>
  <si>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</si>
  <si>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</si>
  <si>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</si>
  <si>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</si>
  <si>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</si>
  <si>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</si>
  <si>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</si>
  <si>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</si>
  <si>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</si>
  <si>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</si>
  <si>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</si>
  <si>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</si>
  <si>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</si>
  <si>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</si>
  <si>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</si>
  <si>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</si>
  <si>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</si>
  <si>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</si>
  <si>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</si>
  <si>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</si>
  <si>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</si>
  <si>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</si>
  <si>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</si>
  <si>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</si>
  <si>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</si>
  <si>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</si>
  <si>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</si>
  <si>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</si>
  <si>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</si>
  <si>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</si>
  <si>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</si>
  <si>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</si>
  <si>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</si>
  <si>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</si>
  <si>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</si>
  <si>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</si>
  <si>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</si>
  <si>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</si>
  <si>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</si>
  <si>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</si>
  <si>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</si>
  <si>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</si>
  <si>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</si>
  <si>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</si>
  <si>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</si>
  <si>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</si>
  <si>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</si>
  <si>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</si>
  <si>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</si>
  <si>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</si>
  <si>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</si>
  <si>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</si>
  <si>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</si>
  <si>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</si>
  <si>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</si>
  <si>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</si>
  <si>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</si>
  <si>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</si>
  <si>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</si>
  <si>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</si>
  <si>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</si>
  <si>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</si>
  <si>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</si>
  <si>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</si>
  <si>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</si>
  <si>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</si>
  <si>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</si>
  <si>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</si>
  <si>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</si>
  <si>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</si>
  <si>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</si>
  <si>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</si>
  <si>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</si>
  <si>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</si>
  <si>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</si>
  <si>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</si>
  <si>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</si>
  <si>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</si>
  <si>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</si>
  <si>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</si>
  <si>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</si>
  <si>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</si>
  <si>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</si>
  <si>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</si>
  <si>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</si>
  <si>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</si>
  <si>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</si>
  <si>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</si>
  <si>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</si>
  <si>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</si>
  <si>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</si>
  <si>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</si>
  <si>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</si>
  <si>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</si>
  <si>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</si>
  <si>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</si>
  <si>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</si>
  <si>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</si>
  <si>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</si>
  <si>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</si>
  <si>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</si>
  <si>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</si>
  <si>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</si>
  <si>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</si>
  <si>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</si>
  <si>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</si>
  <si>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</si>
  <si>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</si>
  <si>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</si>
  <si>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</si>
  <si>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</si>
  <si>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</si>
  <si>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</si>
  <si>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</si>
  <si>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</si>
  <si>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</si>
  <si>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</si>
  <si>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</si>
  <si>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</si>
  <si>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</si>
  <si>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</si>
  <si>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</si>
  <si>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</si>
  <si>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</si>
  <si>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</si>
  <si>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</si>
  <si>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</si>
  <si>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</si>
  <si>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</si>
  <si>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</si>
  <si>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</si>
  <si>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</si>
  <si>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</si>
  <si>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</si>
  <si>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</si>
  <si>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</si>
  <si>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</si>
  <si>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</si>
  <si>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</si>
  <si>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</si>
  <si>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</si>
  <si>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</si>
  <si>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</si>
  <si>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</si>
  <si>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</si>
  <si>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</si>
  <si>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</si>
  <si>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</si>
  <si>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</si>
  <si>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</si>
  <si>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</si>
  <si>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</si>
  <si>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</si>
  <si>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</si>
  <si>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</si>
  <si>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</si>
  <si>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</si>
  <si>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</si>
  <si>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</si>
  <si>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</si>
  <si>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</si>
  <si>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</si>
  <si>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</si>
  <si>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</si>
  <si>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</si>
  <si>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</si>
  <si>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</si>
  <si>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</si>
  <si>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</si>
  <si>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</si>
  <si>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</si>
  <si>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</si>
  <si>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</si>
  <si>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</si>
  <si>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</si>
  <si>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</si>
  <si>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</si>
  <si>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</si>
  <si>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</si>
  <si>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</si>
  <si>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</si>
  <si>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</si>
  <si>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</si>
  <si>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</si>
  <si>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</si>
  <si>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</si>
  <si>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</si>
  <si>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</si>
  <si>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</si>
  <si>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</si>
  <si>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</si>
  <si>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</si>
  <si>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</si>
  <si>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</si>
  <si>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</si>
  <si>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</si>
  <si>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</si>
  <si>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</si>
  <si>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</si>
  <si>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</si>
  <si>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</si>
  <si>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</si>
  <si>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</si>
  <si>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</si>
  <si>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</si>
  <si>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</si>
  <si>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</si>
  <si>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</si>
  <si>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</si>
  <si>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</si>
  <si>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</si>
  <si>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</si>
  <si>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</si>
  <si>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</si>
  <si>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</si>
  <si>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</si>
  <si>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</si>
  <si>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</si>
  <si>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</si>
  <si>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</si>
  <si>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</si>
  <si>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</si>
  <si>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</si>
  <si>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</si>
  <si>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</si>
  <si>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</si>
  <si>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</si>
  <si>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</si>
  <si>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</si>
  <si>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</si>
  <si>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</si>
  <si>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</si>
  <si>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</si>
  <si>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</si>
  <si>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</si>
  <si>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</si>
  <si>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</si>
  <si>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</si>
  <si>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</si>
  <si>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</si>
  <si>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</si>
  <si>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</si>
  <si>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</si>
  <si>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</si>
  <si>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</si>
  <si>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</si>
  <si>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</si>
  <si>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</si>
  <si>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</si>
  <si>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</si>
  <si>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</si>
  <si>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</si>
  <si>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</si>
  <si>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</si>
  <si>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</si>
  <si>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</si>
  <si>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</si>
  <si>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</si>
  <si>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</si>
  <si>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</si>
  <si>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</si>
  <si>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</si>
  <si>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</si>
  <si>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</si>
  <si>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</si>
  <si>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</si>
  <si>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</si>
  <si>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</si>
  <si>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</si>
  <si>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</si>
  <si>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</si>
  <si>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</si>
  <si>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</si>
  <si>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</si>
  <si>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</si>
  <si>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</si>
  <si>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</si>
  <si>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</si>
  <si>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</si>
  <si>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</si>
  <si>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</si>
  <si>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</si>
  <si>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</si>
  <si>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</si>
  <si>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</si>
  <si>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</si>
  <si>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</si>
  <si>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</si>
  <si>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</si>
  <si>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</si>
  <si>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</si>
  <si>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</si>
  <si>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</si>
  <si>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</si>
  <si>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</si>
  <si>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</si>
  <si>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</si>
  <si>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</si>
  <si>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</si>
  <si>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</si>
  <si>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</si>
  <si>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</si>
  <si>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</si>
  <si>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</si>
  <si>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</si>
  <si>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</si>
  <si>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</si>
  <si>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</si>
  <si>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</si>
  <si>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</si>
  <si>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</si>
  <si>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</si>
  <si>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</si>
  <si>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</si>
  <si>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</si>
  <si>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</si>
  <si>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</si>
  <si>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</si>
  <si>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</si>
  <si>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</si>
  <si>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</si>
  <si>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</si>
  <si>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</si>
  <si>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</si>
  <si>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</si>
  <si>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</si>
  <si>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</si>
  <si>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</si>
  <si>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</si>
  <si>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</si>
  <si>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</si>
  <si>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</si>
  <si>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</si>
  <si>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</si>
  <si>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</si>
  <si>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</si>
  <si>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</si>
  <si>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</si>
  <si>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</si>
  <si>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</si>
  <si>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</si>
  <si>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</si>
  <si>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</si>
  <si>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</si>
  <si>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</si>
  <si>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</si>
  <si>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</si>
  <si>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</si>
  <si>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</si>
  <si>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</si>
  <si>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</si>
  <si>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</si>
  <si>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</si>
  <si>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</si>
  <si>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</si>
  <si>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</si>
  <si>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</si>
  <si>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</si>
  <si>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</si>
  <si>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</si>
  <si>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</si>
  <si>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</si>
  <si>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</si>
  <si>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</si>
  <si>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</si>
  <si>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</si>
  <si>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</si>
  <si>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</si>
  <si>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</si>
  <si>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</si>
  <si>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</si>
  <si>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</si>
  <si>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</si>
  <si>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</si>
  <si>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</si>
  <si>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</si>
  <si>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</si>
  <si>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</si>
  <si>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</si>
  <si>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</si>
  <si>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</si>
  <si>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</si>
  <si>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</si>
  <si>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</si>
  <si>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</si>
  <si>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</si>
  <si>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</si>
  <si>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</si>
  <si>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</si>
  <si>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</si>
  <si>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</si>
  <si>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</si>
  <si>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</si>
  <si>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</si>
  <si>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</si>
  <si>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</si>
  <si>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</si>
  <si>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</si>
  <si>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</si>
  <si>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</si>
  <si>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</si>
  <si>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</si>
  <si>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</si>
  <si>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</si>
  <si>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</si>
  <si>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</si>
  <si>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</si>
  <si>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</si>
  <si>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</si>
  <si>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</si>
  <si>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</si>
  <si>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</si>
  <si>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</si>
  <si>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</si>
  <si>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</si>
  <si>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</si>
  <si>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</si>
  <si>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</si>
  <si>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</si>
  <si>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</si>
  <si>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</si>
  <si>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</si>
  <si>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</si>
  <si>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</si>
  <si>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</si>
  <si>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</si>
  <si>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</si>
  <si>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</si>
  <si>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</si>
  <si>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</si>
  <si>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</si>
  <si>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</si>
  <si>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</si>
  <si>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</si>
  <si>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</si>
  <si>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</si>
  <si>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</si>
  <si>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</si>
  <si>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</si>
  <si>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</si>
  <si>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</si>
  <si>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</si>
  <si>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</si>
  <si>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</si>
  <si>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</si>
  <si>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</si>
  <si>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</si>
  <si>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</si>
  <si>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</si>
  <si>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</si>
  <si>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</si>
  <si>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</si>
  <si>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</si>
  <si>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</si>
  <si>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</si>
  <si>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</si>
  <si>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</si>
  <si>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</si>
  <si>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</si>
  <si>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</si>
  <si>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</si>
  <si>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</si>
  <si>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</si>
  <si>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</si>
  <si>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</si>
  <si>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</si>
  <si>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</si>
  <si>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</si>
  <si>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</si>
  <si>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</si>
  <si>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</si>
  <si>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</si>
  <si>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</si>
  <si>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</si>
  <si>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</si>
  <si>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</si>
  <si>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</si>
  <si>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</si>
  <si>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</si>
  <si>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</si>
  <si>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</si>
  <si>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</si>
  <si>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</si>
  <si>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</si>
  <si>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</si>
  <si>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</si>
  <si>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</si>
  <si>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</si>
  <si>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</si>
  <si>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</si>
  <si>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</si>
  <si>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</si>
  <si>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</si>
  <si>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</si>
  <si>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</si>
  <si>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</si>
  <si>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</si>
  <si>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</si>
  <si>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</si>
  <si>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</si>
  <si>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</si>
  <si>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</si>
  <si>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</si>
  <si>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</si>
  <si>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</si>
  <si>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</si>
  <si>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</si>
  <si>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</si>
  <si>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</si>
  <si>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</si>
  <si>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</si>
  <si>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</si>
  <si>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</si>
  <si>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</si>
  <si>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</si>
  <si>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</si>
  <si>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</si>
  <si>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</si>
  <si>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</si>
  <si>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</si>
  <si>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</si>
  <si>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</si>
  <si>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</si>
  <si>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</si>
  <si>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</si>
  <si>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</si>
  <si>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</si>
  <si>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</si>
  <si>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</si>
  <si>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</si>
  <si>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</si>
  <si>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</si>
  <si>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</si>
  <si>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</si>
  <si>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</si>
  <si>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</si>
  <si>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</si>
  <si>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</si>
  <si>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</si>
  <si>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</si>
  <si>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</si>
  <si>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</si>
  <si>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</si>
  <si>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</si>
  <si>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</si>
  <si>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</si>
  <si>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</si>
  <si>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</si>
  <si>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</si>
  <si>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</si>
  <si>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</si>
  <si>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</si>
  <si>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</si>
  <si>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</si>
  <si>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</si>
  <si>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</si>
  <si>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</si>
  <si>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</si>
  <si>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</si>
  <si>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</si>
  <si>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</si>
  <si>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</si>
  <si>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</si>
  <si>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</si>
  <si>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</si>
  <si>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</si>
  <si>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</si>
  <si>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</si>
  <si>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</si>
  <si>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</si>
  <si>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</si>
  <si>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</si>
  <si>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</si>
  <si>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</si>
  <si>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</si>
  <si>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</si>
  <si>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</si>
  <si>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</si>
  <si>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</si>
  <si>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</si>
  <si>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</si>
  <si>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</si>
  <si>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</si>
  <si>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</si>
  <si>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</si>
  <si>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</si>
  <si>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</si>
  <si>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</si>
  <si>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</si>
  <si>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</si>
  <si>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</si>
  <si>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</si>
  <si>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</si>
  <si>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</si>
  <si>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</si>
  <si>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</si>
  <si>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</si>
  <si>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</si>
  <si>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</si>
  <si>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</si>
  <si>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</si>
  <si>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</si>
  <si>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</si>
  <si>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</si>
  <si>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</si>
  <si>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</si>
  <si>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</si>
  <si>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</si>
  <si>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</si>
  <si>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</si>
  <si>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</si>
  <si>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</si>
  <si>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</si>
  <si>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</si>
  <si>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</si>
  <si>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</si>
  <si>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</si>
  <si>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</si>
  <si>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</si>
  <si>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</si>
  <si>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</si>
  <si>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</si>
  <si>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</si>
  <si>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</si>
  <si>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</si>
  <si>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</si>
  <si>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</si>
  <si>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</si>
  <si>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</si>
  <si>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</si>
  <si>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</si>
  <si>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</si>
  <si>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</si>
  <si>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</si>
  <si>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</si>
  <si>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</si>
  <si>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</si>
  <si>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</si>
  <si>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</si>
  <si>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</si>
  <si>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</si>
  <si>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</si>
  <si>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</si>
  <si>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</si>
  <si>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</si>
  <si>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</si>
  <si>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</si>
  <si>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</si>
  <si>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</si>
  <si>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</si>
  <si>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</si>
  <si>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</si>
  <si>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</si>
  <si>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</si>
  <si>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</si>
  <si>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</si>
  <si>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</si>
  <si>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</si>
  <si>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</si>
  <si>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</si>
  <si>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</si>
  <si>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</si>
  <si>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</si>
  <si>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</si>
  <si>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</si>
  <si>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</si>
  <si>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</si>
  <si>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</si>
  <si>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</si>
  <si>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</si>
  <si>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</si>
  <si>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</si>
  <si>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</si>
  <si>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</si>
  <si>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</si>
  <si>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</si>
  <si>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</si>
  <si>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</si>
  <si>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</si>
  <si>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</si>
  <si>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</si>
  <si>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</si>
  <si>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</si>
  <si>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</si>
  <si>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</si>
  <si>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</si>
  <si>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</si>
  <si>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</si>
  <si>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</si>
  <si>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</si>
  <si>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</si>
  <si>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</si>
  <si>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</si>
  <si>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</si>
  <si>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</si>
  <si>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</si>
  <si>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</si>
  <si>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</si>
  <si>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</si>
  <si>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</si>
  <si>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</si>
  <si>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</si>
  <si>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</si>
  <si>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</si>
  <si>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</si>
  <si>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</si>
  <si>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</si>
  <si>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</si>
  <si>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</si>
  <si>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</si>
  <si>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</si>
  <si>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</si>
  <si>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</si>
  <si>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</si>
  <si>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</si>
  <si>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</si>
  <si>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</si>
  <si>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</si>
  <si>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</si>
  <si>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</si>
  <si>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</si>
  <si>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</si>
  <si>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</si>
  <si>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</si>
  <si>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</si>
  <si>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</si>
  <si>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</si>
  <si>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</si>
  <si>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</si>
  <si>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</si>
  <si>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</si>
  <si>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</si>
  <si>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</si>
  <si>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</si>
  <si>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</si>
  <si>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</si>
  <si>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</si>
  <si>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</si>
  <si>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</si>
  <si>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</si>
  <si>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</si>
  <si>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</si>
  <si>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</si>
  <si>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</si>
  <si>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</si>
  <si>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</si>
  <si>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</si>
  <si>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</si>
  <si>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</si>
  <si>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</si>
  <si>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</si>
  <si>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</si>
  <si>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</si>
  <si>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</si>
  <si>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</si>
  <si>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</si>
  <si>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</si>
  <si>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</si>
  <si>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</si>
  <si>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</si>
  <si>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</si>
  <si>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</si>
  <si>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</si>
  <si>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</si>
  <si>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</si>
  <si>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</si>
  <si>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</si>
  <si>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</si>
  <si>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</si>
  <si>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</si>
  <si>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</si>
  <si>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</si>
  <si>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</si>
  <si>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</si>
  <si>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</si>
  <si>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</si>
  <si>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</si>
  <si>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</si>
  <si>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</si>
  <si>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</si>
  <si>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</si>
  <si>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</si>
  <si>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</si>
  <si>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</si>
  <si>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</si>
  <si>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</si>
  <si>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</si>
  <si>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</si>
  <si>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</si>
  <si>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</si>
  <si>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</si>
  <si>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</si>
  <si>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</si>
  <si>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</si>
  <si>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</si>
  <si>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</si>
  <si>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</si>
  <si>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</si>
  <si>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</si>
  <si>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</si>
  <si>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</si>
  <si>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</si>
  <si>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</si>
  <si>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</si>
  <si>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</si>
  <si>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</si>
  <si>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</si>
  <si>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</si>
  <si>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</si>
  <si>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</si>
  <si>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</si>
  <si>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</si>
  <si>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</si>
  <si>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</si>
  <si>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</si>
  <si>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</si>
  <si>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</si>
  <si>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</si>
  <si>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</si>
  <si>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</si>
  <si>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</si>
  <si>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</si>
  <si>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</si>
  <si>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</si>
  <si>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</si>
  <si>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</si>
  <si>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</si>
  <si>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</si>
  <si>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</si>
  <si>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</si>
  <si>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</si>
  <si>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</si>
  <si>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</si>
  <si>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</si>
  <si>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</si>
  <si>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</si>
  <si>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</si>
  <si>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</si>
  <si>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</si>
  <si>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</si>
  <si>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</si>
  <si>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</si>
  <si>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</si>
  <si>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</si>
  <si>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</si>
  <si>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</si>
  <si>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</si>
  <si>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</si>
  <si>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</si>
  <si>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</si>
  <si>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</si>
  <si>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</si>
  <si>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</si>
  <si>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</si>
  <si>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</si>
  <si>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</si>
  <si>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</si>
  <si>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</si>
  <si>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</si>
  <si>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</si>
  <si>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</si>
  <si>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</si>
  <si>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</si>
  <si>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</si>
  <si>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</si>
  <si>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</si>
  <si>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</si>
  <si>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</si>
  <si>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</si>
  <si>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</si>
  <si>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</si>
  <si>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</si>
  <si>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</si>
  <si>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</si>
  <si>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</si>
  <si>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</si>
  <si>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</si>
  <si>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</si>
  <si>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</si>
  <si>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</si>
  <si>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</si>
  <si>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</si>
  <si>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</si>
  <si>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</si>
  <si>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</si>
  <si>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</si>
  <si>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</si>
  <si>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</si>
  <si>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</si>
  <si>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</si>
  <si>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</si>
  <si>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</si>
  <si>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</si>
  <si>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</si>
  <si>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</si>
  <si>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</si>
  <si>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</si>
  <si>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</si>
  <si>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</si>
  <si>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</si>
  <si>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</si>
  <si>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</si>
  <si>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</si>
  <si>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</si>
  <si>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</si>
  <si>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</si>
  <si>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</si>
  <si>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</si>
  <si>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</si>
  <si>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</si>
  <si>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</si>
  <si>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</si>
  <si>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</si>
  <si>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</si>
  <si>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</si>
  <si>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</si>
  <si>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</si>
  <si>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</si>
  <si>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</si>
  <si>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</si>
  <si>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</si>
  <si>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</si>
  <si>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</si>
  <si>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</si>
  <si>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</si>
  <si>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</si>
  <si>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</si>
  <si>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</si>
  <si>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</si>
  <si>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</si>
  <si>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</si>
  <si>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</si>
  <si>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</si>
  <si>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</si>
  <si>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</si>
  <si>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</si>
  <si>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</si>
  <si>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</si>
  <si>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</si>
  <si>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</si>
  <si>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</si>
  <si>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</si>
  <si>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</si>
  <si>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</si>
  <si>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</si>
  <si>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</si>
  <si>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</si>
  <si>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</si>
  <si>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</si>
  <si>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</si>
  <si>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</si>
  <si>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</si>
  <si>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</si>
  <si>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</si>
  <si>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</si>
  <si>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</si>
  <si>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</si>
  <si>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</si>
  <si>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</si>
  <si>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</si>
  <si>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</si>
  <si>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</si>
  <si>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</si>
  <si>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</si>
  <si>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</si>
  <si>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</si>
  <si>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</si>
  <si>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</si>
  <si>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</si>
  <si>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</si>
  <si>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</si>
  <si>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</si>
  <si>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</si>
  <si>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</si>
  <si>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</si>
  <si>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</si>
  <si>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</si>
  <si>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</si>
  <si>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</si>
  <si>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</si>
  <si>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</si>
  <si>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</si>
  <si>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</si>
  <si>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</si>
  <si>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</si>
  <si>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</si>
  <si>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</si>
  <si>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</si>
  <si>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</si>
  <si>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</si>
  <si>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</si>
  <si>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</si>
  <si>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</si>
  <si>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</si>
  <si>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</si>
  <si>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</si>
  <si>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</si>
  <si>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</si>
  <si>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</si>
  <si>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</si>
  <si>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</si>
  <si>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</si>
  <si>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</si>
  <si>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</si>
  <si>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</si>
  <si>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</si>
  <si>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</si>
  <si>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</si>
  <si>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</si>
  <si>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</si>
  <si>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</si>
  <si>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</si>
  <si>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</si>
  <si>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</si>
  <si>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</si>
  <si>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</si>
  <si>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</si>
  <si>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</si>
  <si>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</si>
  <si>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</si>
  <si>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</si>
  <si>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</si>
  <si>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</si>
  <si>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</si>
  <si>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</si>
  <si>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</si>
  <si>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</si>
  <si>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</si>
  <si>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</si>
  <si>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</si>
  <si>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</si>
  <si>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</si>
  <si>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</si>
  <si>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</si>
  <si>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</si>
  <si>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</si>
  <si>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</si>
  <si>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</si>
  <si>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</si>
  <si>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</si>
  <si>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</si>
  <si>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</si>
  <si>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</si>
  <si>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</si>
  <si>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</si>
  <si>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</si>
  <si>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</si>
  <si>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</si>
  <si>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</si>
  <si>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</si>
  <si>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</si>
  <si>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</si>
  <si>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</si>
  <si>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</si>
  <si>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</si>
  <si>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</si>
  <si>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</si>
  <si>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</si>
  <si>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</si>
  <si>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</si>
  <si>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</si>
  <si>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</si>
  <si>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</si>
  <si>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</si>
  <si>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</si>
  <si>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</si>
  <si>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</si>
  <si>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</si>
  <si>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</si>
  <si>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</si>
  <si>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</si>
  <si>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</si>
  <si>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</si>
  <si>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</si>
  <si>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</si>
  <si>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</si>
  <si>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</si>
  <si>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</si>
  <si>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</si>
  <si>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</si>
  <si>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</si>
  <si>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</si>
  <si>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</si>
  <si>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</si>
  <si>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</si>
  <si>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</si>
  <si>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</si>
  <si>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</si>
  <si>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</si>
  <si>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</si>
  <si>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</si>
  <si>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</si>
  <si>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</si>
  <si>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</si>
  <si>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</si>
  <si>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</si>
  <si>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</si>
  <si>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</si>
  <si>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</si>
  <si>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</si>
  <si>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</si>
  <si>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</si>
  <si>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</si>
  <si>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</si>
  <si>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</si>
  <si>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</si>
  <si>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</si>
  <si>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</si>
  <si>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</si>
  <si>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</si>
  <si>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</si>
  <si>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</si>
  <si>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</si>
  <si>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</si>
  <si>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</si>
  <si>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</si>
  <si>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</si>
  <si>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</si>
  <si>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</si>
  <si>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</si>
  <si>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</si>
  <si>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</si>
  <si>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</si>
  <si>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</si>
  <si>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</si>
  <si>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</si>
  <si>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</si>
  <si>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</si>
  <si>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</si>
  <si>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</si>
  <si>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</si>
  <si>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</si>
  <si>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</si>
  <si>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</si>
  <si>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</si>
  <si>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</si>
  <si>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</si>
  <si>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</si>
  <si>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</si>
  <si>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</si>
  <si>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</si>
  <si>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</si>
  <si>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</si>
  <si>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</si>
  <si>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</si>
  <si>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</si>
  <si>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</si>
  <si>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</si>
  <si>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</si>
  <si>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</si>
  <si>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</si>
  <si>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</si>
  <si>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</si>
  <si>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</si>
  <si>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</si>
  <si>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</si>
  <si>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</si>
  <si>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</si>
  <si>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</si>
  <si>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</si>
  <si>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</si>
  <si>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</si>
  <si>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</si>
  <si>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</si>
  <si>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</si>
  <si>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</si>
  <si>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</si>
  <si>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</si>
  <si>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</si>
  <si>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</si>
  <si>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</si>
  <si>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</si>
  <si>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</si>
  <si>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</si>
  <si>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</si>
  <si>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</si>
  <si>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</si>
  <si>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</si>
  <si>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</si>
  <si>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</si>
  <si>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</si>
  <si>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</si>
  <si>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</si>
  <si>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</si>
  <si>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</si>
  <si>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</si>
  <si>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</si>
  <si>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</si>
  <si>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</si>
  <si>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</si>
  <si>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</si>
  <si>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</si>
  <si>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</si>
  <si>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</si>
  <si>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</si>
  <si>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</si>
  <si>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</si>
  <si>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</si>
  <si>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</si>
  <si>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</si>
  <si>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</si>
  <si>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</si>
  <si>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</si>
  <si>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</si>
  <si>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</si>
  <si>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</si>
  <si>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</si>
  <si>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</si>
  <si>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</si>
  <si>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</si>
  <si>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</si>
  <si>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</si>
  <si>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</si>
  <si>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</si>
  <si>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</si>
  <si>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</si>
  <si>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</si>
  <si>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</si>
  <si>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</si>
  <si>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</si>
  <si>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</si>
  <si>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</si>
  <si>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</si>
  <si>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</si>
  <si>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</si>
  <si>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</si>
  <si>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</si>
  <si>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</si>
  <si>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</si>
  <si>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</si>
  <si>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</si>
  <si>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</si>
  <si>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</si>
  <si>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</si>
  <si>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</si>
  <si>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</si>
  <si>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</si>
  <si>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</si>
  <si>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</si>
  <si>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</si>
  <si>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</si>
  <si>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</si>
  <si>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</si>
  <si>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</si>
  <si>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</si>
  <si>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</si>
  <si>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</si>
  <si>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</si>
  <si>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</si>
  <si>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</si>
  <si>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</si>
  <si>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</si>
  <si>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</si>
  <si>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</si>
  <si>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</si>
  <si>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</si>
  <si>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</si>
  <si>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</si>
  <si>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</si>
  <si>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</si>
  <si>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</si>
  <si>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</si>
  <si>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</si>
  <si>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</si>
  <si>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</si>
  <si>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</si>
  <si>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</si>
  <si>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</si>
  <si>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</si>
  <si>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</si>
  <si>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</si>
  <si>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</si>
  <si>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</si>
  <si>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</si>
  <si>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</si>
  <si>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</si>
  <si>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</si>
  <si>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</si>
  <si>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</si>
  <si>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</si>
  <si>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</si>
  <si>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</si>
  <si>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</si>
  <si>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</si>
  <si>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</si>
  <si>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</si>
  <si>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</si>
  <si>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</si>
  <si>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</si>
  <si>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</si>
  <si>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</si>
  <si>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</si>
  <si>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</si>
  <si>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</si>
  <si>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</si>
  <si>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</si>
  <si>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</si>
  <si>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</si>
  <si>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</si>
  <si>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</si>
  <si>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</si>
  <si>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</si>
  <si>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</si>
  <si>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</si>
  <si>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</si>
  <si>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</si>
  <si>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</si>
  <si>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</si>
  <si>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</si>
  <si>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</si>
  <si>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</si>
  <si>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</si>
  <si>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</si>
  <si>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</si>
  <si>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</si>
  <si>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</si>
  <si>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</si>
  <si>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</si>
  <si>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</si>
  <si>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</si>
  <si>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</si>
  <si>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</si>
  <si>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</si>
  <si>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</si>
  <si>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</si>
  <si>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</si>
  <si>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</si>
  <si>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</si>
  <si>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</si>
  <si>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</si>
  <si>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</si>
  <si>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</si>
  <si>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</si>
  <si>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</si>
  <si>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</si>
  <si>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</si>
  <si>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</si>
  <si>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</si>
  <si>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</si>
  <si>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</si>
  <si>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</si>
  <si>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</si>
  <si>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</si>
  <si>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</si>
  <si>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</si>
  <si>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</si>
  <si>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</si>
  <si>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</si>
  <si>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</si>
  <si>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</si>
  <si>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</si>
  <si>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</si>
  <si>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</si>
  <si>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</si>
  <si>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</si>
  <si>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</si>
  <si>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</si>
  <si>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</si>
  <si>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</si>
  <si>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</si>
  <si>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</si>
  <si>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</si>
  <si>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</si>
  <si>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</si>
  <si>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</si>
  <si>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</si>
  <si>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</si>
  <si>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</si>
  <si>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</si>
  <si>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</si>
  <si>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</si>
  <si>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</si>
  <si>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</si>
  <si>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</si>
  <si>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</si>
  <si>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</si>
  <si>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</si>
  <si>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</si>
  <si>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</si>
  <si>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</si>
  <si>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</si>
  <si>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</si>
  <si>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</si>
  <si>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</si>
  <si>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</si>
  <si>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</si>
  <si>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</si>
  <si>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</si>
  <si>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</si>
  <si>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</si>
  <si>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</si>
  <si>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</si>
  <si>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</si>
  <si>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</si>
  <si>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</si>
  <si>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</si>
  <si>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</si>
  <si>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</si>
  <si>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</si>
  <si>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</si>
  <si>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</si>
  <si>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</si>
  <si>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</si>
  <si>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</si>
  <si>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</si>
  <si>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</si>
  <si>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</si>
  <si>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</si>
  <si>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</si>
  <si>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</si>
  <si>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</si>
  <si>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</si>
  <si>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</si>
  <si>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</si>
  <si>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</si>
  <si>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</si>
  <si>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</si>
  <si>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</si>
  <si>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</si>
  <si>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</si>
  <si>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</si>
  <si>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</si>
  <si>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</si>
  <si>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</si>
  <si>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</si>
  <si>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</si>
  <si>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</si>
  <si>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</si>
  <si>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</si>
  <si>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</si>
  <si>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</si>
  <si>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</si>
  <si>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</si>
  <si>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</si>
  <si>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</si>
  <si>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</si>
  <si>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</si>
  <si>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</si>
  <si>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</si>
  <si>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</si>
  <si>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</si>
  <si>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</si>
  <si>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</si>
  <si>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</si>
  <si>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</si>
  <si>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</si>
  <si>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</si>
  <si>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</si>
  <si>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</si>
  <si>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</si>
  <si>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</si>
  <si>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</si>
  <si>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</si>
  <si>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</si>
  <si>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</si>
  <si>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</si>
  <si>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</si>
  <si>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</si>
  <si>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</si>
  <si>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</si>
  <si>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</si>
  <si>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</si>
  <si>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</si>
  <si>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</si>
  <si>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</si>
  <si>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</si>
  <si>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</si>
  <si>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</si>
  <si>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</si>
  <si>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</si>
  <si>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</si>
  <si>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</si>
  <si>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</si>
  <si>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</si>
  <si>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</si>
  <si>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</si>
  <si>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</si>
  <si>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</si>
  <si>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</si>
  <si>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</si>
  <si>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</si>
  <si>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</si>
  <si>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</si>
  <si>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</si>
  <si>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</si>
  <si>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</si>
  <si>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</si>
  <si>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</si>
  <si>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</si>
  <si>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</si>
  <si>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</si>
  <si>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</si>
  <si>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</si>
  <si>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</si>
  <si>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</si>
  <si>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</si>
  <si>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</si>
  <si>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</si>
  <si>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</si>
  <si>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</si>
  <si>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</si>
  <si>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</si>
  <si>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</si>
  <si>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</si>
  <si>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</si>
  <si>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</si>
  <si>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</si>
  <si>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</si>
  <si>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</si>
  <si>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</si>
  <si>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</si>
  <si>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</si>
  <si>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</si>
  <si>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</si>
  <si>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</si>
  <si>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</si>
  <si>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</si>
  <si>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</si>
  <si>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</si>
  <si>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</si>
  <si>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</si>
  <si>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</si>
  <si>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</si>
  <si>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</si>
  <si>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</si>
  <si>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</si>
  <si>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</si>
  <si>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</si>
  <si>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</si>
  <si>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</si>
  <si>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</si>
  <si>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</si>
  <si>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</si>
  <si>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</si>
  <si>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</si>
  <si>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</si>
  <si>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</si>
  <si>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</si>
  <si>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</si>
  <si>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</si>
  <si>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</si>
  <si>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</si>
  <si>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</si>
  <si>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</si>
  <si>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</si>
  <si>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</si>
  <si>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</si>
  <si>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</si>
  <si>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</si>
  <si>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</si>
  <si>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</si>
  <si>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</si>
  <si>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</si>
  <si>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</si>
  <si>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</si>
  <si>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</si>
  <si>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</si>
  <si>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</si>
  <si>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</si>
  <si>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</si>
  <si>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</si>
  <si>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</si>
  <si>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</si>
  <si>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</si>
  <si>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</si>
  <si>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</si>
  <si>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</si>
  <si>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</si>
  <si>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</si>
  <si>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</si>
  <si>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</si>
  <si>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</si>
  <si>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</si>
  <si>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</si>
  <si>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</si>
  <si>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</si>
  <si>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</si>
  <si>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</si>
  <si>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</si>
  <si>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</si>
  <si>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</si>
  <si>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</si>
  <si>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</si>
  <si>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</si>
  <si>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</si>
  <si>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</si>
  <si>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</si>
  <si>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</si>
  <si>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</si>
  <si>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</si>
  <si>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</si>
  <si>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</si>
  <si>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</si>
  <si>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</si>
  <si>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</si>
  <si>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</si>
  <si>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</si>
  <si>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</si>
  <si>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</si>
  <si>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</si>
  <si>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</si>
  <si>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</si>
  <si>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</si>
  <si>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</si>
  <si>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</si>
  <si>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</si>
  <si>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</si>
  <si>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</si>
  <si>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</si>
  <si>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</si>
  <si>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</si>
  <si>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</si>
  <si>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</si>
  <si>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</si>
  <si>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</si>
  <si>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</si>
  <si>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</si>
  <si>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</si>
  <si>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</si>
  <si>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</si>
  <si>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</si>
  <si>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</si>
  <si>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</si>
  <si>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</si>
  <si>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</si>
  <si>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</si>
  <si>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</si>
  <si>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</si>
  <si>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</si>
  <si>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</si>
  <si>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</si>
  <si>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</si>
  <si>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</si>
  <si>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</si>
  <si>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</si>
  <si>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</si>
  <si>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</si>
  <si>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</si>
  <si>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</si>
  <si>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</si>
  <si>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</si>
  <si>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</si>
  <si>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</si>
  <si>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</si>
  <si>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</si>
  <si>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</si>
  <si>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</si>
  <si>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</si>
  <si>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</si>
  <si>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</si>
  <si>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</si>
  <si>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</si>
  <si>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</si>
  <si>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</si>
  <si>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</si>
  <si>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</si>
  <si>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</si>
  <si>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</si>
  <si>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</si>
  <si>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</si>
  <si>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</si>
  <si>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</si>
  <si>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</si>
  <si>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</si>
  <si>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</si>
  <si>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</si>
  <si>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</si>
  <si>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</si>
  <si>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</si>
  <si>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</si>
  <si>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</si>
  <si>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</si>
  <si>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</si>
  <si>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</si>
  <si>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</si>
  <si>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</si>
  <si>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</si>
  <si>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</si>
  <si>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</si>
  <si>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</si>
  <si>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</si>
  <si>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</si>
  <si>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</si>
  <si>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</si>
  <si>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</si>
  <si>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</si>
  <si>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</si>
  <si>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</si>
  <si>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</si>
  <si>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</si>
  <si>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</si>
  <si>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</si>
  <si>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</si>
  <si>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</si>
  <si>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</si>
  <si>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</si>
  <si>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</si>
  <si>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</si>
  <si>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</si>
  <si>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</si>
  <si>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</si>
  <si>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</si>
  <si>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</si>
  <si>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</si>
  <si>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</si>
  <si>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</si>
  <si>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</si>
  <si>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</si>
  <si>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</si>
  <si>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</si>
  <si>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</si>
  <si>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</si>
  <si>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</si>
  <si>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</si>
  <si>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</si>
  <si>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</si>
  <si>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</si>
  <si>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</si>
  <si>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</si>
  <si>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</si>
  <si>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</si>
  <si>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</si>
  <si>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</si>
  <si>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</si>
  <si>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</si>
  <si>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</si>
  <si>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</si>
  <si>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</si>
  <si>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</si>
  <si>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</si>
  <si>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</si>
  <si>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</si>
  <si>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</si>
  <si>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</si>
  <si>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</si>
  <si>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</si>
  <si>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</si>
  <si>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</si>
  <si>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</si>
  <si>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</si>
  <si>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</si>
  <si>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</si>
  <si>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</si>
  <si>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</si>
  <si>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</si>
  <si>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</si>
  <si>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</si>
  <si>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</si>
  <si>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</si>
  <si>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</si>
  <si>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</si>
  <si>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</si>
  <si>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</si>
  <si>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</si>
  <si>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</si>
  <si>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</si>
  <si>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</si>
  <si>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</si>
  <si>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</si>
  <si>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</si>
  <si>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</si>
  <si>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</si>
  <si>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</si>
  <si>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</si>
  <si>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</si>
  <si>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</si>
  <si>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</si>
  <si>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</si>
  <si>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</si>
  <si>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</si>
  <si>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</si>
  <si>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</si>
  <si>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</si>
  <si>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</si>
  <si>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</si>
  <si>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</si>
  <si>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</si>
  <si>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</si>
  <si>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</si>
  <si>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</si>
  <si>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</si>
  <si>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</si>
  <si>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</si>
  <si>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</si>
  <si>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</si>
  <si>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</si>
  <si>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</si>
  <si>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</si>
  <si>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</si>
  <si>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</si>
  <si>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</si>
  <si>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</si>
  <si>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</si>
  <si>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</si>
  <si>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</si>
  <si>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</si>
  <si>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</si>
  <si>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</si>
  <si>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</si>
  <si>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</si>
  <si>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</si>
  <si>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</si>
  <si>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</si>
  <si>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</si>
  <si>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</si>
  <si>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</si>
  <si>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</si>
  <si>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</si>
  <si>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</si>
  <si>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</si>
  <si>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</si>
  <si>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</si>
  <si>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</si>
  <si>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</si>
  <si>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</si>
  <si>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</si>
  <si>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</si>
  <si>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</si>
  <si>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</si>
  <si>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</si>
  <si>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</si>
  <si>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</si>
  <si>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</si>
  <si>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</si>
  <si>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</si>
  <si>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</si>
  <si>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</si>
  <si>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</si>
  <si>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</si>
  <si>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</si>
  <si>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</si>
  <si>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</si>
  <si>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</si>
  <si>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</si>
  <si>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</si>
  <si>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</si>
  <si>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</si>
  <si>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</si>
  <si>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</si>
  <si>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</si>
  <si>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</si>
  <si>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</si>
  <si>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</si>
  <si>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</si>
  <si>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</si>
  <si>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</si>
  <si>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</si>
  <si>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</si>
  <si>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</si>
  <si>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</si>
  <si>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</si>
  <si>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</si>
  <si>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</si>
  <si>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</si>
  <si>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</si>
  <si>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</si>
  <si>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</si>
  <si>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</si>
  <si>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</si>
  <si>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</si>
  <si>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</si>
  <si>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</si>
  <si>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</si>
  <si>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</si>
  <si>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</si>
  <si>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</si>
  <si>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</si>
  <si>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</si>
  <si>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</si>
  <si>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</si>
  <si>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</si>
  <si>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</si>
  <si>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</si>
  <si>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</si>
  <si>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</si>
  <si>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</si>
  <si>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</si>
  <si>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</si>
  <si>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</si>
  <si>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</si>
  <si>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</si>
  <si>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</si>
  <si>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</si>
  <si>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</si>
  <si>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</si>
  <si>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</si>
  <si>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</si>
  <si>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</si>
  <si>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</si>
  <si>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</si>
  <si>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</si>
  <si>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</si>
  <si>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</si>
  <si>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</si>
  <si>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</si>
  <si>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</si>
  <si>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</si>
  <si>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</si>
  <si>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</si>
  <si>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</si>
  <si>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</si>
  <si>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</si>
  <si>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</si>
  <si>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</si>
  <si>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</si>
  <si>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</si>
  <si>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</si>
  <si>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</si>
  <si>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</si>
  <si>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</si>
  <si>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</si>
  <si>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</si>
  <si>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</si>
  <si>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</si>
  <si>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</si>
  <si>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</si>
  <si>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</si>
  <si>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</si>
  <si>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</si>
  <si>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</si>
  <si>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</si>
  <si>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</si>
  <si>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</si>
  <si>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</si>
  <si>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</si>
  <si>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</si>
  <si>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</si>
  <si>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</si>
  <si>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</si>
  <si>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</si>
  <si>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</si>
  <si>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</si>
  <si>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</si>
  <si>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</si>
  <si>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</si>
  <si>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</si>
  <si>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</si>
  <si>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</si>
  <si>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</si>
  <si>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</si>
  <si>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</si>
  <si>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</si>
  <si>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</si>
  <si>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</si>
  <si>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</si>
  <si>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</si>
  <si>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</si>
  <si>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</si>
  <si>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</si>
  <si>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</si>
  <si>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</si>
  <si>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</si>
  <si>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</si>
  <si>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</si>
  <si>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</si>
  <si>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</si>
  <si>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</si>
  <si>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</si>
  <si>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</si>
  <si>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</si>
  <si>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</si>
  <si>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</si>
  <si>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</si>
  <si>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</si>
  <si>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</si>
  <si>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</si>
  <si>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</si>
  <si>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</si>
  <si>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</si>
  <si>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</si>
  <si>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</si>
  <si>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</si>
  <si>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</si>
  <si>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</si>
  <si>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</si>
  <si>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</si>
  <si>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</si>
  <si>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</si>
  <si>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</si>
  <si>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</si>
  <si>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</si>
  <si>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</si>
  <si>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</si>
  <si>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</si>
  <si>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</si>
  <si>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</si>
  <si>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</si>
  <si>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</si>
  <si>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</si>
  <si>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</si>
  <si>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</si>
  <si>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</si>
  <si>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</si>
  <si>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</si>
  <si>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</si>
  <si>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</si>
  <si>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</si>
  <si>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</si>
  <si>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</si>
  <si>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</si>
  <si>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</si>
  <si>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</si>
  <si>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</si>
  <si>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</si>
  <si>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</si>
  <si>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</si>
  <si>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</si>
  <si>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</si>
  <si>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</si>
  <si>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</si>
  <si>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</si>
  <si>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</si>
  <si>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</si>
  <si>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</si>
  <si>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</si>
  <si>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</si>
  <si>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</si>
  <si>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</si>
  <si>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</si>
  <si>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</si>
  <si>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</si>
  <si>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</si>
  <si>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</si>
  <si>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</si>
  <si>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</si>
  <si>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</si>
  <si>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</si>
  <si>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</si>
  <si>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</si>
  <si>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</si>
  <si>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</si>
  <si>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</si>
  <si>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</si>
  <si>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</si>
  <si>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</si>
  <si>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</si>
  <si>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</si>
  <si>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</si>
  <si>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</si>
  <si>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</si>
  <si>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</si>
  <si>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</si>
  <si>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</si>
  <si>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</si>
  <si>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</si>
  <si>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</si>
  <si>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</si>
  <si>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</si>
  <si>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</si>
  <si>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</si>
  <si>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</si>
  <si>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</si>
  <si>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</si>
  <si>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</si>
  <si>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</si>
  <si>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</si>
  <si>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</si>
  <si>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</si>
  <si>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</si>
  <si>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</si>
  <si>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</si>
  <si>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</si>
  <si>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</si>
  <si>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</si>
  <si>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</si>
  <si>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</si>
  <si>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</si>
  <si>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</si>
  <si>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</si>
  <si>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</si>
  <si>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</si>
  <si>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</si>
  <si>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</si>
  <si>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</si>
  <si>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</si>
  <si>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</si>
  <si>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</si>
  <si>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</si>
  <si>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</si>
  <si>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</si>
  <si>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</si>
  <si>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</si>
  <si>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</si>
  <si>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</si>
  <si>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</si>
  <si>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</si>
  <si>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</si>
  <si>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</si>
  <si>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</si>
  <si>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</si>
  <si>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</si>
  <si>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</si>
  <si>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</si>
  <si>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</si>
  <si>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</si>
  <si>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</si>
  <si>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</si>
  <si>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</si>
  <si>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</si>
  <si>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</si>
  <si>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</si>
  <si>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</si>
  <si>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</si>
  <si>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</si>
  <si>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</si>
  <si>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</si>
  <si>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</si>
  <si>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</si>
  <si>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</si>
  <si>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</si>
  <si>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</si>
  <si>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</si>
  <si>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</si>
  <si>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</si>
  <si>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</si>
  <si>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</si>
  <si>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</si>
  <si>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</si>
  <si>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</si>
  <si>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</si>
  <si>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</si>
  <si>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</si>
  <si>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</si>
  <si>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</si>
  <si>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</si>
  <si>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</si>
  <si>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</si>
  <si>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</si>
  <si>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</si>
  <si>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</si>
  <si>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</si>
  <si>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</si>
  <si>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</si>
  <si>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</si>
  <si>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</si>
  <si>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</si>
  <si>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</si>
  <si>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</si>
  <si>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</si>
  <si>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</si>
  <si>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</si>
  <si>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</si>
  <si>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</si>
  <si>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</si>
  <si>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</si>
  <si>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</si>
  <si>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</si>
  <si>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</si>
  <si>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</si>
  <si>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</si>
  <si>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</si>
  <si>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</si>
  <si>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</si>
  <si>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</si>
  <si>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</si>
  <si>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</si>
  <si>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</si>
  <si>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</si>
  <si>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</si>
  <si>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</si>
  <si>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</si>
  <si>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</si>
  <si>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</si>
  <si>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</si>
  <si>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</si>
  <si>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</si>
  <si>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</si>
  <si>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</si>
  <si>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</si>
  <si>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</si>
  <si>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</si>
  <si>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</si>
  <si>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</si>
  <si>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</si>
  <si>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</si>
  <si>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</si>
  <si>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</si>
  <si>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</si>
  <si>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</si>
  <si>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</si>
  <si>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</si>
  <si>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</si>
  <si>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</si>
  <si>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</si>
  <si>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</si>
  <si>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</si>
  <si>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</si>
  <si>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</si>
  <si>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</si>
  <si>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</si>
  <si>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</si>
  <si>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</si>
  <si>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</si>
  <si>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</si>
  <si>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</si>
  <si>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</si>
  <si>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</si>
  <si>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</si>
  <si>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</si>
  <si>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</si>
  <si>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</si>
  <si>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</si>
  <si>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</si>
  <si>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</si>
  <si>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</si>
  <si>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</si>
  <si>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</si>
  <si>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</si>
  <si>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</si>
  <si>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</si>
  <si>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</si>
  <si>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</si>
  <si>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</si>
  <si>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</si>
  <si>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</si>
  <si>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</si>
  <si>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</si>
  <si>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</si>
  <si>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</si>
  <si>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</si>
  <si>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</si>
  <si>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</si>
  <si>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</si>
  <si>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</si>
  <si>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</si>
  <si>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</si>
  <si>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</si>
  <si>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</si>
  <si>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</si>
  <si>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</si>
  <si>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</si>
  <si>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</si>
  <si>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</si>
  <si>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</si>
  <si>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</si>
  <si>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</si>
  <si>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</si>
  <si>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</si>
  <si>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</si>
  <si>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</si>
  <si>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</si>
  <si>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</si>
  <si>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</si>
  <si>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</si>
  <si>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</si>
  <si>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</si>
  <si>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</si>
  <si>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</si>
  <si>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</si>
  <si>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</si>
  <si>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</si>
  <si>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</si>
  <si>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</si>
  <si>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</si>
  <si>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</si>
  <si>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</si>
  <si>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</si>
  <si>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</si>
  <si>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</si>
  <si>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</si>
  <si>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</si>
  <si>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</si>
  <si>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</si>
  <si>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</si>
  <si>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</si>
  <si>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</si>
  <si>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</si>
  <si>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</si>
  <si>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</si>
  <si>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</si>
  <si>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</si>
  <si>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</si>
  <si>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</si>
  <si>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</si>
  <si>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</si>
  <si>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</si>
  <si>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</si>
  <si>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</si>
  <si>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</si>
  <si>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</si>
  <si>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</si>
  <si>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</si>
  <si>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</si>
  <si>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</si>
  <si>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</si>
  <si>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</si>
  <si>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</si>
  <si>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</si>
  <si>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</si>
  <si>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</si>
  <si>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</si>
  <si>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</si>
  <si>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</si>
  <si>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</si>
  <si>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</si>
  <si>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</si>
  <si>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</si>
  <si>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</si>
  <si>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</si>
  <si>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</si>
  <si>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</si>
  <si>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</si>
  <si>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</si>
  <si>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</si>
  <si>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</si>
  <si>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</si>
  <si>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</si>
  <si>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</si>
  <si>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</si>
  <si>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</si>
  <si>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</si>
  <si>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</si>
  <si>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</si>
  <si>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</si>
  <si>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</si>
  <si>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</si>
  <si>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</si>
  <si>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</si>
  <si>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</si>
  <si>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</si>
  <si>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</si>
  <si>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</si>
  <si>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</si>
  <si>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</si>
  <si>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</si>
  <si>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</si>
  <si>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</si>
  <si>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</si>
  <si>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</si>
  <si>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</si>
  <si>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</si>
  <si>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</si>
  <si>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</si>
  <si>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</si>
  <si>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</si>
  <si>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</si>
  <si>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</si>
  <si>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</si>
  <si>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</si>
  <si>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</si>
  <si>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</si>
  <si>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</si>
  <si>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</si>
  <si>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</si>
  <si>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</si>
  <si>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</si>
  <si>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</si>
  <si>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</si>
  <si>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</si>
  <si>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</si>
  <si>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</si>
  <si>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</si>
  <si>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</si>
  <si>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</si>
  <si>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</si>
  <si>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</si>
  <si>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</si>
  <si>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</si>
  <si>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</si>
  <si>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</si>
  <si>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</si>
  <si>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</si>
  <si>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</si>
  <si>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</si>
  <si>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</si>
  <si>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</si>
  <si>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</si>
  <si>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</si>
  <si>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</si>
  <si>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</si>
  <si>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</si>
  <si>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</si>
  <si>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</si>
  <si>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</si>
  <si>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</si>
  <si>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</si>
  <si>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</si>
  <si>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</si>
  <si>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</si>
  <si>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</si>
  <si>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</si>
  <si>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</si>
  <si>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</si>
  <si>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</si>
  <si>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</si>
  <si>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</si>
  <si>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</si>
  <si>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</si>
  <si>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</si>
  <si>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</si>
  <si>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</si>
  <si>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</si>
  <si>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</si>
  <si>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</si>
  <si>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</si>
  <si>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</si>
  <si>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</si>
  <si>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</si>
  <si>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</si>
  <si>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</si>
  <si>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</si>
  <si>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</si>
  <si>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</si>
  <si>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</si>
  <si>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</si>
  <si>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</si>
  <si>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</si>
  <si>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</si>
  <si>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</si>
  <si>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</si>
  <si>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</si>
  <si>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</si>
  <si>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</si>
  <si>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</si>
  <si>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</si>
  <si>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</si>
  <si>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</si>
  <si>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</si>
  <si>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</si>
  <si>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</si>
  <si>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</si>
  <si>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</si>
  <si>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</si>
  <si>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</si>
  <si>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</si>
  <si>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</si>
  <si>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</si>
  <si>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</si>
  <si>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</si>
  <si>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</si>
  <si>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</si>
  <si>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</si>
  <si>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</si>
  <si>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</si>
  <si>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</si>
  <si>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</si>
  <si>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</si>
  <si>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</si>
  <si>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</si>
  <si>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</si>
  <si>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</si>
  <si>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</si>
  <si>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</si>
  <si>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</si>
  <si>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</si>
  <si>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</si>
  <si>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</si>
  <si>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</si>
  <si>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</si>
  <si>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</si>
  <si>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</si>
  <si>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</si>
  <si>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</si>
  <si>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</si>
  <si>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</si>
  <si>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</si>
  <si>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</si>
  <si>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</si>
  <si>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</si>
  <si>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</si>
  <si>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</si>
  <si>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</si>
  <si>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</si>
  <si>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</si>
  <si>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</si>
  <si>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</si>
  <si>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</si>
  <si>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</si>
  <si>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</si>
  <si>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</si>
  <si>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</si>
  <si>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</si>
  <si>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</si>
  <si>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</si>
  <si>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</si>
  <si>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</si>
  <si>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</si>
  <si>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</si>
  <si>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</si>
  <si>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</si>
  <si>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</si>
  <si>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</si>
  <si>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</si>
  <si>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</si>
  <si>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</si>
  <si>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</si>
  <si>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</si>
  <si>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</si>
  <si>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</si>
  <si>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</si>
  <si>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</si>
  <si>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</si>
  <si>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</si>
  <si>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</si>
  <si>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</si>
  <si>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</si>
  <si>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</si>
  <si>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</si>
  <si>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</si>
  <si>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</si>
  <si>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</si>
  <si>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</si>
  <si>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</si>
  <si>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</si>
  <si>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</si>
  <si>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</si>
  <si>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</si>
  <si>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</si>
  <si>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</si>
  <si>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</si>
  <si>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</si>
  <si>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</si>
  <si>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</si>
  <si>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</si>
  <si>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</si>
  <si>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</si>
  <si>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</si>
  <si>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</si>
  <si>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</si>
  <si>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</si>
  <si>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</si>
  <si>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</si>
  <si>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</si>
  <si>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</si>
  <si>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</si>
  <si>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</si>
  <si>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</si>
  <si>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</si>
  <si>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</si>
  <si>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</si>
  <si>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</si>
  <si>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</si>
  <si>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</si>
  <si>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</si>
  <si>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</si>
  <si>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</si>
  <si>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</si>
  <si>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</si>
  <si>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</si>
  <si>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</si>
  <si>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</si>
  <si>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</si>
  <si>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</si>
  <si>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</si>
  <si>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</si>
  <si>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</si>
  <si>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</si>
  <si>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</si>
  <si>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</si>
  <si>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</si>
  <si>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</si>
  <si>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</si>
  <si>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</si>
  <si>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</si>
  <si>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</si>
  <si>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</si>
  <si>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</si>
  <si>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</si>
  <si>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</si>
  <si>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</si>
  <si>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</si>
  <si>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</si>
  <si>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</si>
  <si>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</si>
  <si>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</si>
  <si>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</si>
  <si>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</si>
  <si>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</si>
  <si>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</si>
  <si>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</si>
  <si>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</si>
  <si>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</si>
  <si>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</si>
  <si>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</si>
  <si>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</si>
  <si>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</si>
  <si>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</si>
  <si>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</si>
  <si>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</si>
  <si>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</si>
  <si>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</si>
  <si>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</si>
  <si>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</si>
  <si>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</si>
  <si>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</si>
  <si>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</si>
  <si>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</si>
  <si>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</si>
  <si>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</si>
  <si>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</si>
  <si>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</si>
  <si>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</si>
  <si>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</si>
  <si>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</si>
  <si>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</si>
  <si>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</si>
  <si>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</si>
  <si>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</si>
  <si>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</si>
  <si>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</si>
  <si>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</si>
  <si>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</si>
  <si>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</si>
  <si>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</si>
  <si>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</si>
  <si>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</si>
  <si>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</si>
  <si>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</si>
  <si>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</si>
  <si>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</si>
  <si>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</si>
  <si>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</si>
  <si>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</si>
  <si>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</si>
  <si>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</si>
  <si>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</si>
  <si>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</si>
  <si>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</si>
  <si>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</si>
  <si>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</si>
  <si>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</si>
  <si>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</si>
  <si>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</si>
  <si>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</si>
  <si>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</si>
  <si>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</si>
  <si>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</si>
  <si>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</si>
  <si>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</si>
  <si>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</si>
  <si>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</si>
  <si>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</si>
  <si>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</si>
  <si>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</si>
  <si>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</si>
  <si>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</si>
  <si>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</si>
  <si>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</si>
  <si>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</si>
  <si>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</si>
  <si>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</si>
  <si>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</si>
  <si>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</si>
  <si>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</si>
  <si>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</si>
  <si>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</si>
  <si>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</si>
  <si>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</si>
  <si>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</si>
  <si>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</si>
  <si>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</si>
  <si>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</si>
  <si>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</si>
  <si>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</si>
  <si>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</si>
  <si>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</si>
  <si>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</si>
  <si>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</si>
  <si>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</si>
  <si>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</si>
  <si>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</si>
  <si>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</si>
  <si>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</si>
  <si>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</si>
  <si>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</si>
  <si>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</si>
  <si>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</si>
  <si>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</si>
  <si>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</si>
  <si>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</si>
  <si>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</si>
  <si>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</si>
  <si>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</si>
  <si>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</si>
  <si>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</si>
  <si>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</si>
  <si>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</si>
  <si>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</si>
  <si>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</si>
  <si>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</si>
  <si>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</si>
  <si>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</si>
  <si>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</si>
  <si>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</si>
  <si>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</si>
  <si>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</si>
  <si>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</si>
  <si>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</si>
  <si>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</si>
  <si>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</si>
  <si>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</si>
  <si>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</si>
  <si>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</si>
  <si>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</si>
  <si>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</si>
  <si>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</si>
  <si>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</si>
  <si>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</si>
  <si>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</si>
  <si>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</si>
  <si>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</si>
  <si>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</si>
  <si>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</si>
  <si>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</si>
  <si>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</si>
  <si>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</si>
  <si>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</si>
  <si>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</si>
  <si>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</si>
  <si>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</si>
  <si>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</si>
  <si>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</si>
  <si>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</si>
  <si>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</si>
  <si>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</si>
  <si>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</si>
  <si>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</si>
  <si>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</si>
  <si>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</si>
  <si>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</si>
  <si>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</si>
  <si>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</si>
  <si>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</si>
  <si>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</si>
  <si>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</si>
  <si>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</si>
  <si>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</si>
  <si>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</si>
  <si>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</si>
  <si>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</si>
  <si>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</si>
  <si>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</si>
  <si>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</si>
  <si>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</si>
  <si>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</si>
  <si>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</si>
  <si>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</si>
  <si>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</si>
  <si>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</si>
  <si>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</si>
  <si>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</si>
  <si>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</si>
  <si>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</si>
  <si>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</si>
  <si>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</si>
  <si>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</si>
  <si>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</si>
  <si>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</si>
  <si>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</si>
  <si>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</si>
  <si>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</si>
  <si>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</si>
  <si>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</si>
  <si>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</si>
  <si>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</si>
  <si>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</si>
  <si>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</si>
  <si>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</si>
  <si>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</si>
  <si>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</si>
  <si>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</si>
  <si>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</si>
  <si>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</si>
  <si>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</si>
  <si>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</si>
  <si>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</si>
  <si>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</si>
  <si>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</si>
  <si>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</si>
  <si>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</si>
  <si>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</si>
  <si>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</si>
  <si>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</si>
  <si>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</si>
  <si>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</si>
  <si>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</si>
  <si>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</si>
  <si>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</si>
  <si>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</si>
  <si>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</si>
  <si>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</si>
  <si>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</si>
  <si>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</si>
  <si>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</si>
  <si>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</si>
  <si>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</si>
  <si>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</si>
  <si>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</si>
  <si>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</si>
  <si>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</si>
  <si>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</si>
  <si>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</si>
  <si>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</si>
  <si>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</si>
  <si>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</si>
  <si>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</si>
  <si>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</si>
  <si>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</si>
  <si>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</si>
  <si>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</si>
  <si>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</si>
  <si>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</si>
  <si>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</si>
  <si>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</si>
  <si>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</si>
  <si>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</si>
  <si>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</si>
  <si>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</si>
  <si>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</si>
  <si>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</si>
  <si>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</si>
  <si>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</si>
  <si>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</si>
  <si>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</si>
  <si>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</si>
  <si>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</si>
  <si>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</si>
  <si>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</si>
  <si>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</si>
  <si>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</si>
  <si>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</si>
  <si>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</si>
  <si>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</si>
  <si>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</si>
  <si>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</si>
  <si>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</si>
  <si>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</si>
  <si>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</si>
  <si>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</si>
  <si>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</si>
  <si>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</si>
  <si>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</si>
  <si>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</si>
  <si>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</si>
  <si>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</si>
  <si>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</si>
  <si>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</si>
  <si>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</si>
  <si>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</si>
  <si>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</si>
  <si>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</si>
  <si>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</si>
  <si>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</si>
  <si>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</si>
  <si>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</si>
  <si>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</si>
  <si>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</si>
  <si>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</si>
  <si>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</si>
  <si>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</si>
  <si>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</si>
  <si>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</si>
  <si>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</si>
  <si>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</si>
  <si>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</si>
  <si>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</si>
  <si>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</si>
  <si>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</si>
  <si>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</si>
  <si>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</si>
  <si>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</si>
  <si>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</si>
  <si>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</si>
  <si>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</si>
  <si>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</si>
  <si>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</si>
  <si>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</si>
  <si>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</si>
  <si>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</si>
  <si>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</si>
  <si>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</si>
  <si>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</si>
  <si>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</si>
  <si>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</si>
  <si>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</si>
  <si>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</si>
  <si>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</si>
  <si>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</si>
  <si>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</si>
  <si>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</si>
  <si>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</si>
  <si>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</si>
  <si>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</si>
  <si>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</si>
  <si>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</si>
  <si>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</si>
  <si>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</si>
  <si>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</si>
  <si>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</si>
  <si>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</si>
  <si>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</si>
  <si>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</si>
  <si>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</si>
  <si>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</si>
  <si>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</si>
  <si>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</si>
  <si>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</si>
  <si>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</si>
  <si>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</si>
  <si>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</si>
  <si>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</si>
  <si>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</si>
  <si>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</si>
  <si>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</si>
  <si>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</si>
  <si>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</si>
  <si>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</si>
  <si>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</si>
  <si>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</si>
  <si>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</si>
  <si>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</si>
  <si>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</si>
  <si>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</si>
  <si>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</si>
  <si>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</si>
  <si>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</si>
  <si>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</si>
  <si>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</si>
  <si>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</si>
  <si>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</si>
  <si>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</si>
  <si>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</si>
  <si>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</si>
  <si>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</si>
  <si>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</si>
  <si>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</si>
  <si>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</si>
  <si>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</si>
  <si>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</si>
  <si>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</si>
  <si>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</si>
  <si>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</si>
  <si>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</si>
  <si>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</si>
  <si>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</si>
  <si>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</si>
  <si>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</si>
  <si>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</si>
  <si>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</si>
  <si>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</si>
  <si>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</si>
  <si>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</si>
  <si>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</si>
  <si>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</si>
  <si>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</si>
  <si>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</si>
  <si>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</si>
  <si>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</si>
  <si>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</si>
  <si>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</si>
  <si>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</si>
  <si>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</si>
  <si>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</si>
  <si>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</si>
  <si>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</si>
  <si>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</si>
  <si>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</si>
  <si>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</si>
  <si>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</si>
  <si>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</si>
  <si>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</si>
  <si>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</si>
  <si>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</si>
  <si>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</si>
  <si>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</si>
  <si>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</si>
  <si>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</si>
  <si>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</si>
  <si>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</si>
  <si>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</si>
  <si>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</si>
  <si>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</si>
  <si>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</si>
  <si>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</si>
  <si>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</si>
  <si>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</si>
  <si>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</si>
  <si>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</si>
  <si>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</si>
  <si>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</si>
  <si>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</si>
  <si>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</si>
  <si>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</si>
  <si>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</si>
  <si>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</si>
  <si>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</si>
  <si>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</si>
  <si>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</si>
  <si>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</si>
  <si>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</si>
  <si>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</si>
  <si>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</si>
  <si>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</si>
  <si>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</si>
  <si>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</si>
  <si>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</si>
  <si>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</si>
  <si>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</si>
  <si>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</si>
  <si>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</si>
  <si>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</si>
  <si>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</si>
  <si>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</si>
  <si>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</si>
  <si>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</si>
  <si>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</si>
  <si>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</si>
  <si>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</si>
  <si>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</si>
  <si>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</si>
  <si>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</si>
  <si>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</si>
  <si>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</si>
  <si>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</si>
  <si>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</si>
  <si>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</si>
  <si>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</si>
  <si>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</si>
  <si>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</si>
  <si>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</si>
  <si>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</si>
  <si>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</si>
  <si>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</si>
  <si>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</si>
  <si>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</si>
  <si>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</si>
  <si>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</si>
  <si>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</si>
  <si>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</si>
  <si>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</si>
  <si>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</si>
  <si>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</si>
  <si>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</si>
  <si>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</si>
  <si>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</si>
  <si>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</si>
  <si>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</si>
  <si>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</si>
  <si>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</si>
  <si>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</si>
  <si>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</si>
  <si>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</si>
  <si>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</si>
  <si>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</si>
  <si>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</si>
  <si>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</si>
  <si>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</si>
  <si>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</si>
  <si>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</si>
  <si>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</si>
  <si>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</si>
  <si>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</si>
  <si>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</si>
  <si>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</si>
  <si>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</si>
  <si>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</si>
  <si>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</si>
  <si>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</si>
  <si>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</si>
  <si>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</si>
  <si>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</si>
  <si>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</si>
  <si>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</si>
  <si>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</si>
  <si>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</si>
  <si>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</si>
  <si>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</si>
  <si>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</si>
  <si>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</si>
  <si>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</si>
  <si>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</si>
  <si>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</si>
  <si>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</si>
  <si>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</si>
  <si>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</si>
  <si>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</si>
  <si>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</si>
  <si>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</si>
  <si>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</si>
  <si>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</si>
  <si>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</si>
  <si>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</si>
  <si>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</si>
  <si>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</si>
  <si>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</si>
  <si>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</si>
  <si>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</si>
  <si>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</si>
  <si>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</si>
  <si>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</si>
  <si>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</si>
  <si>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</si>
  <si>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</si>
  <si>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</si>
  <si>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</si>
  <si>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</si>
  <si>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</si>
  <si>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</si>
  <si>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</si>
  <si>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</si>
  <si>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</si>
  <si>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</si>
  <si>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</si>
  <si>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</si>
  <si>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</si>
  <si>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</si>
  <si>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</si>
  <si>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</si>
  <si>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</si>
  <si>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</si>
  <si>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</si>
  <si>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</si>
  <si>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</si>
  <si>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</si>
  <si>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</si>
  <si>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</si>
  <si>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</si>
  <si>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</si>
  <si>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</si>
  <si>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</si>
  <si>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</si>
  <si>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</si>
  <si>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</si>
  <si>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</si>
  <si>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</si>
  <si>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</si>
  <si>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</si>
  <si>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</si>
  <si>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</si>
  <si>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</si>
  <si>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</si>
  <si>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</si>
  <si>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</si>
  <si>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</si>
  <si>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</si>
  <si>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</si>
  <si>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</si>
  <si>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</si>
  <si>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</si>
  <si>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</si>
  <si>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</si>
  <si>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</si>
  <si>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</si>
  <si>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</si>
  <si>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</si>
  <si>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</si>
  <si>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</si>
  <si>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</si>
  <si>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</si>
  <si>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</si>
  <si>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</si>
  <si>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</si>
  <si>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</si>
  <si>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</si>
  <si>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</si>
  <si>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</si>
  <si>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</si>
  <si>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</si>
  <si>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</si>
  <si>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</si>
  <si>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</si>
  <si>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</si>
  <si>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</si>
  <si>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</si>
  <si>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</si>
  <si>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</si>
  <si>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</si>
  <si>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</si>
  <si>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</si>
  <si>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</si>
  <si>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</si>
  <si>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</si>
  <si>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</si>
  <si>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</si>
  <si>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</si>
  <si>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</si>
  <si>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</si>
  <si>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</si>
  <si>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</si>
  <si>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</si>
  <si>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</si>
  <si>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</si>
  <si>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</si>
  <si>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</si>
  <si>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</si>
  <si>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</si>
  <si>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</si>
  <si>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</si>
  <si>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</si>
  <si>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</si>
  <si>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</si>
  <si>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</si>
  <si>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</si>
  <si>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</si>
  <si>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</si>
  <si>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</si>
  <si>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</si>
  <si>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</si>
  <si>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</si>
  <si>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</si>
  <si>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</si>
  <si>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</si>
  <si>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</si>
  <si>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</si>
  <si>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</si>
  <si>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</si>
  <si>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</si>
  <si>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</si>
  <si>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</si>
  <si>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</si>
  <si>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</si>
  <si>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</si>
  <si>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</si>
  <si>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</si>
  <si>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</si>
  <si>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</si>
  <si>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</si>
  <si>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</si>
  <si>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</si>
  <si>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</si>
  <si>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</si>
  <si>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</si>
  <si>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</si>
  <si>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</si>
  <si>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</si>
  <si>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</si>
  <si>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</si>
  <si>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</si>
  <si>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</si>
  <si>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</si>
  <si>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</si>
  <si>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</si>
  <si>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</si>
  <si>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</si>
  <si>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</si>
  <si>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</si>
  <si>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</si>
  <si>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</si>
  <si>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</si>
  <si>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</si>
  <si>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</si>
  <si>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</si>
  <si>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</si>
  <si>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</si>
  <si>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</si>
  <si>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</si>
  <si>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</si>
  <si>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</si>
  <si>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</si>
  <si>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</si>
  <si>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</si>
  <si>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</si>
  <si>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</si>
  <si>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</si>
  <si>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</si>
  <si>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</si>
  <si>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</si>
  <si>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</si>
  <si>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</si>
  <si>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</si>
  <si>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</si>
  <si>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</si>
  <si>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</si>
  <si>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</si>
  <si>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</si>
  <si>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</si>
  <si>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</si>
  <si>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</si>
  <si>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</si>
  <si>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</si>
  <si>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</si>
  <si>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</si>
  <si>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</si>
  <si>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</si>
  <si>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</si>
  <si>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</si>
  <si>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</si>
  <si>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</si>
  <si>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</si>
  <si>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</si>
  <si>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</si>
  <si>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</si>
  <si>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</si>
  <si>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</si>
  <si>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</si>
  <si>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</si>
  <si>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</si>
  <si>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</si>
  <si>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</si>
  <si>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</si>
  <si>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</si>
  <si>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</si>
  <si>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</si>
  <si>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</si>
  <si>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</si>
  <si>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</si>
  <si>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</si>
  <si>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</si>
  <si>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</si>
  <si>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</si>
  <si>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</si>
  <si>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</si>
  <si>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</si>
  <si>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</si>
  <si>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</si>
  <si>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</si>
  <si>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</si>
  <si>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</si>
  <si>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</si>
  <si>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</si>
  <si>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</si>
  <si>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</si>
  <si>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</si>
  <si>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</si>
  <si>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</si>
  <si>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</si>
  <si>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</si>
  <si>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</si>
  <si>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</si>
  <si>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</si>
  <si>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</si>
  <si>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</si>
  <si>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</si>
  <si>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</si>
  <si>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</si>
  <si>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</si>
  <si>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</si>
  <si>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</si>
  <si>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</si>
  <si>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</si>
  <si>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</si>
  <si>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</si>
  <si>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</si>
  <si>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</si>
  <si>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</si>
  <si>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</si>
  <si>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</si>
  <si>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</si>
  <si>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</si>
  <si>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</si>
  <si>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</si>
  <si>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</si>
  <si>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</si>
  <si>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</si>
  <si>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</si>
  <si>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</si>
  <si>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</si>
  <si>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</si>
  <si>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</si>
  <si>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</si>
  <si>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</si>
  <si>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</si>
  <si>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</si>
  <si>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</si>
  <si>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</si>
  <si>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</si>
  <si>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</si>
  <si>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</si>
  <si>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</si>
  <si>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</si>
  <si>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</si>
  <si>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</si>
  <si>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</si>
  <si>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</si>
  <si>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</si>
  <si>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</si>
  <si>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</si>
  <si>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</si>
  <si>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</si>
  <si>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</si>
  <si>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</si>
  <si>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</si>
  <si>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</si>
  <si>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</si>
  <si>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</si>
  <si>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</si>
  <si>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</si>
  <si>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</si>
  <si>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</si>
  <si>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</si>
  <si>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</si>
  <si>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</si>
  <si>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</si>
  <si>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</si>
  <si>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</si>
  <si>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</si>
  <si>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</si>
  <si>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</si>
  <si>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</si>
  <si>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</si>
  <si>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</si>
  <si>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</si>
  <si>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</si>
  <si>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</si>
  <si>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</si>
  <si>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</si>
  <si>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</si>
  <si>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</si>
  <si>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</si>
  <si>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</si>
  <si>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</si>
  <si>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</si>
  <si>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</si>
  <si>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</si>
  <si>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</si>
  <si>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</si>
  <si>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</si>
  <si>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</si>
  <si>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</si>
  <si>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</si>
  <si>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</si>
  <si>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</si>
  <si>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</si>
  <si>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</si>
  <si>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</si>
  <si>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</si>
  <si>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</si>
  <si>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</si>
  <si>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</si>
  <si>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</si>
  <si>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</si>
  <si>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</si>
  <si>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</si>
  <si>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</si>
  <si>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</si>
  <si>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</si>
  <si>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</si>
  <si>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</si>
  <si>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</si>
  <si>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</si>
  <si>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</si>
  <si>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</si>
  <si>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</si>
  <si>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</si>
  <si>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</si>
  <si>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</si>
  <si>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</si>
  <si>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</si>
  <si>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</si>
  <si>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</si>
  <si>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</si>
  <si>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</si>
  <si>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</si>
  <si>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</si>
  <si>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</si>
  <si>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</si>
  <si>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</si>
  <si>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</si>
  <si>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</si>
  <si>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</si>
  <si>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</si>
  <si>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</si>
  <si>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</si>
  <si>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</si>
  <si>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</si>
  <si>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</si>
  <si>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</si>
  <si>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</si>
  <si>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</si>
  <si>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</si>
  <si>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</si>
  <si>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</si>
  <si>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</si>
  <si>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</si>
  <si>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</si>
  <si>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</si>
  <si>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</si>
  <si>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</si>
  <si>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</si>
  <si>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</si>
  <si>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</si>
  <si>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</si>
  <si>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</si>
  <si>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</si>
  <si>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</si>
  <si>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</si>
  <si>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</si>
  <si>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</si>
  <si>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</si>
  <si>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</si>
  <si>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</si>
  <si>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</si>
  <si>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</si>
  <si>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</si>
  <si>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</si>
  <si>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</si>
  <si>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</si>
  <si>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</si>
  <si>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</si>
  <si>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</si>
  <si>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</si>
  <si>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</si>
  <si>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</si>
  <si>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</si>
  <si>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</si>
  <si>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</si>
  <si>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</si>
  <si>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</si>
  <si>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</si>
  <si>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</si>
  <si>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</si>
  <si>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</si>
  <si>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</si>
  <si>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</si>
  <si>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</si>
  <si>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</si>
  <si>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</si>
  <si>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</si>
  <si>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</si>
  <si>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</si>
  <si>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</si>
  <si>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</si>
  <si>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</si>
  <si>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</si>
  <si>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</si>
  <si>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</si>
  <si>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</si>
  <si>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</si>
  <si>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</si>
  <si>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</si>
  <si>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</si>
  <si>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</si>
  <si>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</si>
  <si>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</si>
  <si>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</si>
  <si>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</si>
  <si>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</si>
  <si>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</si>
  <si>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</si>
  <si>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</si>
  <si>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</si>
  <si>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</si>
  <si>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</si>
  <si>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</si>
  <si>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</si>
  <si>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</si>
  <si>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</si>
  <si>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</si>
  <si>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</si>
  <si>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</si>
  <si>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</si>
  <si>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</si>
  <si>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</si>
  <si>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</si>
  <si>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</si>
  <si>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</si>
  <si>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</si>
  <si>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</si>
  <si>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</si>
  <si>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</si>
  <si>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</si>
  <si>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</si>
  <si>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</si>
  <si>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</si>
  <si>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</si>
  <si>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</si>
  <si>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</si>
  <si>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</si>
  <si>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</si>
  <si>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</si>
  <si>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</si>
  <si>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</si>
  <si>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</si>
  <si>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</si>
  <si>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</si>
  <si>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</si>
  <si>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</si>
  <si>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</si>
  <si>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</si>
  <si>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</si>
  <si>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</si>
  <si>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</si>
  <si>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</si>
  <si>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</si>
  <si>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</si>
  <si>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</si>
  <si>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</si>
  <si>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</si>
  <si>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</si>
  <si>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</si>
  <si>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</si>
  <si>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</si>
  <si>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</si>
  <si>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</si>
  <si>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</si>
  <si>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</si>
  <si>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</si>
  <si>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</si>
  <si>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</si>
  <si>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</si>
  <si>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</si>
  <si>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</si>
  <si>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</si>
  <si>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</si>
  <si>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</si>
  <si>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</si>
  <si>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</si>
  <si>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</si>
  <si>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</si>
  <si>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</si>
  <si>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</si>
  <si>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</si>
  <si>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</si>
  <si>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</si>
  <si>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</si>
  <si>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</si>
  <si>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</si>
  <si>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</si>
  <si>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</si>
  <si>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</si>
  <si>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</si>
  <si>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</si>
  <si>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</si>
  <si>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</si>
  <si>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</si>
  <si>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</si>
  <si>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</si>
  <si>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</si>
  <si>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</si>
  <si>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</si>
  <si>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</si>
  <si>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</si>
  <si>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</si>
  <si>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</si>
  <si>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</si>
  <si>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</si>
  <si>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</si>
  <si>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</si>
  <si>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</si>
  <si>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</si>
  <si>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</si>
  <si>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</si>
  <si>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</si>
  <si>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</si>
  <si>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</si>
  <si>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</si>
  <si>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</si>
  <si>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</si>
  <si>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</si>
  <si>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</si>
  <si>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</si>
  <si>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</si>
  <si>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</si>
  <si>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</si>
  <si>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</si>
  <si>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</si>
  <si>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</si>
  <si>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</si>
  <si>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</si>
  <si>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</si>
  <si>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</si>
  <si>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</si>
  <si>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</si>
  <si>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</si>
  <si>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</si>
  <si>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</si>
  <si>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</si>
  <si>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</si>
  <si>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</si>
  <si>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</si>
  <si>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</si>
  <si>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</si>
  <si>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</si>
  <si>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</si>
  <si>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</si>
  <si>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</si>
  <si>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</si>
  <si>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</si>
  <si>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</si>
  <si>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</si>
  <si>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</si>
  <si>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</si>
  <si>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</si>
  <si>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</si>
  <si>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</si>
  <si>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</si>
  <si>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</si>
  <si>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</si>
  <si>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</si>
  <si>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</si>
  <si>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</si>
  <si>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</si>
  <si>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</si>
  <si>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</si>
  <si>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</si>
  <si>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</si>
  <si>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</si>
  <si>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</si>
  <si>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</si>
  <si>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</si>
  <si>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</si>
  <si>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</si>
  <si>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</si>
  <si>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</si>
  <si>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</si>
  <si>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</si>
  <si>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</si>
  <si>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</si>
  <si>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</si>
  <si>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</si>
  <si>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</si>
  <si>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</si>
  <si>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</si>
  <si>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</si>
  <si>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</si>
  <si>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</si>
  <si>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</si>
  <si>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</si>
  <si>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</si>
  <si>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</si>
  <si>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</si>
  <si>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</si>
  <si>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</si>
  <si>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</si>
  <si>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</si>
  <si>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</si>
  <si>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</si>
  <si>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</si>
  <si>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</si>
  <si>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</si>
  <si>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</si>
  <si>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</si>
  <si>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</si>
  <si>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</si>
  <si>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</si>
  <si>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</si>
  <si>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</si>
  <si>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</si>
  <si>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</si>
  <si>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</si>
  <si>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</si>
  <si>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</si>
  <si>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</si>
  <si>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</si>
  <si>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</si>
  <si>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</si>
  <si>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</si>
  <si>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</si>
  <si>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</si>
  <si>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</si>
  <si>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</si>
  <si>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</si>
  <si>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</si>
  <si>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</si>
  <si>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</si>
  <si>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</si>
  <si>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</si>
  <si>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</si>
  <si>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</si>
  <si>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</si>
  <si>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</si>
  <si>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</si>
  <si>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</si>
  <si>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</si>
  <si>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</si>
  <si>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</si>
  <si>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</si>
  <si>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</si>
  <si>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</si>
  <si>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</si>
  <si>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</si>
  <si>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</si>
  <si>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</si>
  <si>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</si>
  <si>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</si>
  <si>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</si>
  <si>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</si>
  <si>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</si>
  <si>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</si>
  <si>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</si>
  <si>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</si>
  <si>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</si>
  <si>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</si>
  <si>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</si>
  <si>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</si>
  <si>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</si>
  <si>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</si>
  <si>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</si>
  <si>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</si>
  <si>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</si>
  <si>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</si>
  <si>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</si>
  <si>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</si>
  <si>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</si>
  <si>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</si>
  <si>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</si>
  <si>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</si>
  <si>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</si>
  <si>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</si>
  <si>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</si>
  <si>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</si>
  <si>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</si>
  <si>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</si>
  <si>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</si>
  <si>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</si>
  <si>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</si>
  <si>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</si>
  <si>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</si>
  <si>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</si>
  <si>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</si>
  <si>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</si>
  <si>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</si>
  <si>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</si>
  <si>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</si>
  <si>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</si>
  <si>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</si>
  <si>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</si>
  <si>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</si>
  <si>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</si>
  <si>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</si>
  <si>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</si>
  <si>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</si>
  <si>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</si>
  <si>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</si>
  <si>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</si>
  <si>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</si>
  <si>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</si>
  <si>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</si>
  <si>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</si>
  <si>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</si>
  <si>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</si>
  <si>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</si>
  <si>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</si>
  <si>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</si>
  <si>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</si>
  <si>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</si>
  <si>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</si>
  <si>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</si>
  <si>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</si>
  <si>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</si>
  <si>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</si>
  <si>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</si>
  <si>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</si>
  <si>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</si>
  <si>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</si>
  <si>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</si>
  <si>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</si>
  <si>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</si>
  <si>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</si>
  <si>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</si>
  <si>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</si>
  <si>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</si>
  <si>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</si>
  <si>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</si>
  <si>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</si>
  <si>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</si>
  <si>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</si>
  <si>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</si>
  <si>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</si>
  <si>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</si>
  <si>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</si>
  <si>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</si>
  <si>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</si>
  <si>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</si>
  <si>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</si>
  <si>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</si>
  <si>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</si>
  <si>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</si>
  <si>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</si>
  <si>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</si>
  <si>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</si>
  <si>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</si>
  <si>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</si>
  <si>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</si>
  <si>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</si>
  <si>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</si>
  <si>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</si>
  <si>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</si>
  <si>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</si>
  <si>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</si>
  <si>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</si>
  <si>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</si>
  <si>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</si>
  <si>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</si>
  <si>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</si>
  <si>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</si>
  <si>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</si>
  <si>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</si>
  <si>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</si>
  <si>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</si>
  <si>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</si>
  <si>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</si>
  <si>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</si>
  <si>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</si>
  <si>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</si>
  <si>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</si>
  <si>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</si>
  <si>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</si>
  <si>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</si>
  <si>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</si>
  <si>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</si>
  <si>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</si>
  <si>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</si>
  <si>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</si>
  <si>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</si>
  <si>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</si>
  <si>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</si>
  <si>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</si>
  <si>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</si>
  <si>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</si>
  <si>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</si>
  <si>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</si>
  <si>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</si>
  <si>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</si>
  <si>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</si>
  <si>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</si>
  <si>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</si>
  <si>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</si>
  <si>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</si>
  <si>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</si>
  <si>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</si>
  <si>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</si>
  <si>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</si>
  <si>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</si>
  <si>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</si>
  <si>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</si>
  <si>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</si>
  <si>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</si>
  <si>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</si>
  <si>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</si>
  <si>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</si>
  <si>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</si>
  <si>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</si>
  <si>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</si>
  <si>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</si>
  <si>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</si>
  <si>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</si>
  <si>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</si>
  <si>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</si>
  <si>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</si>
  <si>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</si>
  <si>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</si>
  <si>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</si>
  <si>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</si>
  <si>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</si>
  <si>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</si>
  <si>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</si>
  <si>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</si>
  <si>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</si>
  <si>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</si>
  <si>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</si>
  <si>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</si>
  <si>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</si>
  <si>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</si>
  <si>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</si>
  <si>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</si>
  <si>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</si>
  <si>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</si>
  <si>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</si>
  <si>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</si>
  <si>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</si>
  <si>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</si>
  <si>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</si>
  <si>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</si>
  <si>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</si>
  <si>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</si>
  <si>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</si>
  <si>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</si>
  <si>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</si>
  <si>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</si>
  <si>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</si>
  <si>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</si>
  <si>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</si>
  <si>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</si>
  <si>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</si>
  <si>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</si>
  <si>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</si>
  <si>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</si>
  <si>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</si>
  <si>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</si>
  <si>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</si>
  <si>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</si>
  <si>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</si>
  <si>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</si>
  <si>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</si>
  <si>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</si>
  <si>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</si>
  <si>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</si>
  <si>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</si>
  <si>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</si>
  <si>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</si>
  <si>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</si>
  <si>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</si>
  <si>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</si>
  <si>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</si>
  <si>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</si>
  <si>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</si>
  <si>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</si>
  <si>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</si>
  <si>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</si>
  <si>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</si>
  <si>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</si>
  <si>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</si>
  <si>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</si>
  <si>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</si>
  <si>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</si>
  <si>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</si>
  <si>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</si>
  <si>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</si>
  <si>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</si>
  <si>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</si>
  <si>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</si>
  <si>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</si>
  <si>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</si>
  <si>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</si>
  <si>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</si>
  <si>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</si>
  <si>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</si>
  <si>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</si>
  <si>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</si>
  <si>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</si>
  <si>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</si>
  <si>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</si>
  <si>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</si>
  <si>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</si>
  <si>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</si>
  <si>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</si>
  <si>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</si>
  <si>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</si>
  <si>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</si>
  <si>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</si>
  <si>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</si>
  <si>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</si>
  <si>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</si>
  <si>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</si>
  <si>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</si>
  <si>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</si>
  <si>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</si>
  <si>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</si>
  <si>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</si>
  <si>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</si>
  <si>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</si>
  <si>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</si>
  <si>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</si>
  <si>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</si>
  <si>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</si>
  <si>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</si>
  <si>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</si>
  <si>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</si>
  <si>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</si>
  <si>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</si>
  <si>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</si>
  <si>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</si>
  <si>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</si>
  <si>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</si>
  <si>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</si>
  <si>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</si>
  <si>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</si>
  <si>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</si>
  <si>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</si>
  <si>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</si>
  <si>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</si>
  <si>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</si>
  <si>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</si>
  <si>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</si>
  <si>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</si>
  <si>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</si>
  <si>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</si>
  <si>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</si>
  <si>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</si>
  <si>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</si>
  <si>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</si>
  <si>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</si>
  <si>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</si>
  <si>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</si>
  <si>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</si>
  <si>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</si>
  <si>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</si>
  <si>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</si>
  <si>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</si>
  <si>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</si>
  <si>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</si>
  <si>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</si>
  <si>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</si>
  <si>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</si>
  <si>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</si>
  <si>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</si>
  <si>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</si>
  <si>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</si>
  <si>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</si>
  <si>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</si>
  <si>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</si>
  <si>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</si>
  <si>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</si>
  <si>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</si>
  <si>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</si>
  <si>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</si>
  <si>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</si>
  <si>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</si>
  <si>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</si>
  <si>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</si>
  <si>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</si>
  <si>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</si>
  <si>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</si>
  <si>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</si>
  <si>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</si>
  <si>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</si>
  <si>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</si>
  <si>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</si>
  <si>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</si>
  <si>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</si>
  <si>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</si>
  <si>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</si>
  <si>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</si>
  <si>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</si>
  <si>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</si>
  <si>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</si>
  <si>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</si>
  <si>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</si>
  <si>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</si>
  <si>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</si>
  <si>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</si>
  <si>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</si>
  <si>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</si>
  <si>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</si>
  <si>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</si>
  <si>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</si>
  <si>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</si>
  <si>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</si>
  <si>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</si>
  <si>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</si>
  <si>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</si>
  <si>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</si>
  <si>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</si>
  <si>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</si>
  <si>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</si>
  <si>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</si>
  <si>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</si>
  <si>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</si>
  <si>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</si>
  <si>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</si>
  <si>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</si>
  <si>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</si>
  <si>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</si>
  <si>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</si>
  <si>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</si>
  <si>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</si>
  <si>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</si>
  <si>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</si>
  <si>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</si>
  <si>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</si>
  <si>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</si>
  <si>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</si>
  <si>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</si>
  <si>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</si>
  <si>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</si>
  <si>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</si>
  <si>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</si>
  <si>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</si>
  <si>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</si>
  <si>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</si>
  <si>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</si>
  <si>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</si>
  <si>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</si>
  <si>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</si>
  <si>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</si>
  <si>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</si>
  <si>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</si>
  <si>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</si>
  <si>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</si>
  <si>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</si>
  <si>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</si>
  <si>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</si>
  <si>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</si>
  <si>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</si>
  <si>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</si>
  <si>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</si>
  <si>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</si>
  <si>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</si>
  <si>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</si>
  <si>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</si>
  <si>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</si>
  <si>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</si>
  <si>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</si>
  <si>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</si>
  <si>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</si>
  <si>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</si>
  <si>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</si>
  <si>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</si>
  <si>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</si>
  <si>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</si>
  <si>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</si>
  <si>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</si>
  <si>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</si>
  <si>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</si>
  <si>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</si>
  <si>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</si>
  <si>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</si>
  <si>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</si>
  <si>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</si>
  <si>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</si>
  <si>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</si>
  <si>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</si>
  <si>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</si>
  <si>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</si>
  <si>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</si>
  <si>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</si>
  <si>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</si>
  <si>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</si>
  <si>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</si>
  <si>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</si>
  <si>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</si>
  <si>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</si>
  <si>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</si>
  <si>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</si>
  <si>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</si>
  <si>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</si>
  <si>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</si>
  <si>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</si>
  <si>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</si>
  <si>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</si>
  <si>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</si>
  <si>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</si>
  <si>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</si>
  <si>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</si>
  <si>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</si>
  <si>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</si>
  <si>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</si>
  <si>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</si>
  <si>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</si>
  <si>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</si>
  <si>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</si>
  <si>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</si>
  <si>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</si>
  <si>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</si>
  <si>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</si>
  <si>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</si>
  <si>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</si>
  <si>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</si>
  <si>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</si>
  <si>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</si>
  <si>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</si>
  <si>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</si>
  <si>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</si>
  <si>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</si>
  <si>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</si>
  <si>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</si>
  <si>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</si>
  <si>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</si>
  <si>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</si>
  <si>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</si>
  <si>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</si>
  <si>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</si>
  <si>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</si>
  <si>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</si>
  <si>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</si>
  <si>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</si>
  <si>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</si>
  <si>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</si>
  <si>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</si>
  <si>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</si>
  <si>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</si>
  <si>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</si>
  <si>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</si>
  <si>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</si>
  <si>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</si>
  <si>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</si>
  <si>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</si>
  <si>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</si>
  <si>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</si>
  <si>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</si>
  <si>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</si>
  <si>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</si>
  <si>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</si>
  <si>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</si>
  <si>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</si>
  <si>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</si>
  <si>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</si>
  <si>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</si>
  <si>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</si>
  <si>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</si>
  <si>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</si>
  <si>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</si>
  <si>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</si>
  <si>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</si>
  <si>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</si>
  <si>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</si>
  <si>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</si>
  <si>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</si>
  <si>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</si>
  <si>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</si>
  <si>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</si>
  <si>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</si>
  <si>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</si>
  <si>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</si>
  <si>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</si>
  <si>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</si>
  <si>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</si>
  <si>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</si>
  <si>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</si>
  <si>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</si>
  <si>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</si>
  <si>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</si>
  <si>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</si>
  <si>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</si>
  <si>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</si>
  <si>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</si>
  <si>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</si>
  <si>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</si>
  <si>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</si>
  <si>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</si>
  <si>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</si>
  <si>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</si>
  <si>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</si>
  <si>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</si>
  <si>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</si>
  <si>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</si>
  <si>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</si>
  <si>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</si>
  <si>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</si>
  <si>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</si>
  <si>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</si>
  <si>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</si>
  <si>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</si>
  <si>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</si>
  <si>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</si>
  <si>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</si>
  <si>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</si>
  <si>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</si>
  <si>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</si>
  <si>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</si>
  <si>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</si>
  <si>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</si>
  <si>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</si>
  <si>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</si>
  <si>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</si>
  <si>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</si>
  <si>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</si>
  <si>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</si>
  <si>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</si>
  <si>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</si>
  <si>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</si>
  <si>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</si>
  <si>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</si>
  <si>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</si>
  <si>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</si>
  <si>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</si>
  <si>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</si>
  <si>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</si>
  <si>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</si>
  <si>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</si>
  <si>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</si>
  <si>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</si>
  <si>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</si>
  <si>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</si>
  <si>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</si>
  <si>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</si>
  <si>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</si>
  <si>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</si>
  <si>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</si>
  <si>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</si>
  <si>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</si>
  <si>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</si>
  <si>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</si>
  <si>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</si>
  <si>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</si>
  <si>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</si>
  <si>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</si>
  <si>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</si>
  <si>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</si>
  <si>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</si>
  <si>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</si>
  <si>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</si>
  <si>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</si>
  <si>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</si>
  <si>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</si>
  <si>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</si>
  <si>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</si>
  <si>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</si>
  <si>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</si>
  <si>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</si>
  <si>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</si>
  <si>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</si>
  <si>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</si>
  <si>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</si>
  <si>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</si>
  <si>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</si>
  <si>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</si>
  <si>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</si>
  <si>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</si>
  <si>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</si>
  <si>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</si>
  <si>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</si>
  <si>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</si>
  <si>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</si>
  <si>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</si>
  <si>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</si>
  <si>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</si>
  <si>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</si>
  <si>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</si>
  <si>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</si>
  <si>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</si>
  <si>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</si>
  <si>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</si>
  <si>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</si>
  <si>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</si>
  <si>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</si>
  <si>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</si>
  <si>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</si>
  <si>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</si>
  <si>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</si>
  <si>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</si>
  <si>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</si>
  <si>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</si>
  <si>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</si>
  <si>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</si>
  <si>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</si>
  <si>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</si>
  <si>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</si>
  <si>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</si>
  <si>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</si>
  <si>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</si>
  <si>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</si>
  <si>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</si>
  <si>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</si>
  <si>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</si>
  <si>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</si>
  <si>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</si>
  <si>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</si>
  <si>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</si>
  <si>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</si>
  <si>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</si>
  <si>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</si>
  <si>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</si>
  <si>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</si>
  <si>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</si>
  <si>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</si>
  <si>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</si>
  <si>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</si>
  <si>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</si>
  <si>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</si>
  <si>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</si>
  <si>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</si>
  <si>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</si>
  <si>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</si>
  <si>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</si>
  <si>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</si>
  <si>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</si>
  <si>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</si>
  <si>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</si>
  <si>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</si>
  <si>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</si>
  <si>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</si>
  <si>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</si>
  <si>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</si>
  <si>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</si>
  <si>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</si>
  <si>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</si>
  <si>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</si>
  <si>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</si>
  <si>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</si>
  <si>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</si>
  <si>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</si>
  <si>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</si>
  <si>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</si>
  <si>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</si>
  <si>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</si>
  <si>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</si>
  <si>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</si>
  <si>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</si>
  <si>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</si>
  <si>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</si>
  <si>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</si>
  <si>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</si>
  <si>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</si>
  <si>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</si>
  <si>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</si>
  <si>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</si>
  <si>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</si>
  <si>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</si>
  <si>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</si>
  <si>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</si>
  <si>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</si>
  <si>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</si>
  <si>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</si>
  <si>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</si>
  <si>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</si>
  <si>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</si>
  <si>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</si>
  <si>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</si>
  <si>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</si>
  <si>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</si>
  <si>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</si>
  <si>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</si>
  <si>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</si>
  <si>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</si>
  <si>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</si>
  <si>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</si>
  <si>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</si>
  <si>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</si>
  <si>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</si>
  <si>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</si>
  <si>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</si>
  <si>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</si>
  <si>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</si>
  <si>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</si>
  <si>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</si>
  <si>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</si>
  <si>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</si>
  <si>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</si>
  <si>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</si>
  <si>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</si>
  <si>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</si>
  <si>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</si>
  <si>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</si>
  <si>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</si>
  <si>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</si>
  <si>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</si>
  <si>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</si>
  <si>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</si>
  <si>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</si>
  <si>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</si>
  <si>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</si>
  <si>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</si>
  <si>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</si>
  <si>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</si>
  <si>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</si>
  <si>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</si>
  <si>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</si>
  <si>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</si>
  <si>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</si>
  <si>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</si>
  <si>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</si>
  <si>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</si>
  <si>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</si>
  <si>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</si>
  <si>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</si>
  <si>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</si>
  <si>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</si>
  <si>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</si>
  <si>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</si>
  <si>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</si>
  <si>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</si>
  <si>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</si>
  <si>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</si>
  <si>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</si>
  <si>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</si>
  <si>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</si>
  <si>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</si>
  <si>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</si>
  <si>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</si>
  <si>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</si>
  <si>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</si>
  <si>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</si>
  <si>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</si>
  <si>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</si>
  <si>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</si>
  <si>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</si>
  <si>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</si>
  <si>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</si>
  <si>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</si>
  <si>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</si>
  <si>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</si>
  <si>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</si>
  <si>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</si>
  <si>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</si>
  <si>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</si>
  <si>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</si>
  <si>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</si>
  <si>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</si>
  <si>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</si>
  <si>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</si>
  <si>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</si>
  <si>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</si>
  <si>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</si>
  <si>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</si>
  <si>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</si>
  <si>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</si>
  <si>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</si>
  <si>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</si>
  <si>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</si>
  <si>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</si>
  <si>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</si>
  <si>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</si>
  <si>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</si>
  <si>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</si>
  <si>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</si>
  <si>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</si>
  <si>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</si>
  <si>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</si>
  <si>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</si>
  <si>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</si>
  <si>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</si>
  <si>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</si>
  <si>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</si>
  <si>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</si>
  <si>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</si>
  <si>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</si>
  <si>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</si>
  <si>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</si>
  <si>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</si>
  <si>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</si>
  <si>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</si>
  <si>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</si>
  <si>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</si>
  <si>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</si>
  <si>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</si>
  <si>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</si>
  <si>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</si>
  <si>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</si>
  <si>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</si>
  <si>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</si>
  <si>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</si>
  <si>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</si>
  <si>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</si>
  <si>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</si>
  <si>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</si>
  <si>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</si>
  <si>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</si>
  <si>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</si>
  <si>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</si>
  <si>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</si>
  <si>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</si>
  <si>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</si>
  <si>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</si>
  <si>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</si>
  <si>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</si>
  <si>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</si>
  <si>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</si>
  <si>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</si>
  <si>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</si>
  <si>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</si>
  <si>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</si>
  <si>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</si>
  <si>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</si>
  <si>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</si>
  <si>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</si>
  <si>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</si>
  <si>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</si>
  <si>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</si>
  <si>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</si>
  <si>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</si>
  <si>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</si>
  <si>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</si>
  <si>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</si>
  <si>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</si>
  <si>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</si>
  <si>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</si>
  <si>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</si>
  <si>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</si>
  <si>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</si>
  <si>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</si>
  <si>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</si>
  <si>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</si>
  <si>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</si>
  <si>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</si>
  <si>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</si>
  <si>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</si>
  <si>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</si>
  <si>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</si>
  <si>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</si>
  <si>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</si>
  <si>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</si>
  <si>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</si>
  <si>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</si>
  <si>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</si>
  <si>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</si>
  <si>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</si>
  <si>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</si>
  <si>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</si>
  <si>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</si>
  <si>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</si>
  <si>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</si>
  <si>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</si>
  <si>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</si>
  <si>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</si>
  <si>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</si>
  <si>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</si>
  <si>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</si>
  <si>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</si>
  <si>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</si>
  <si>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</si>
  <si>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</si>
  <si>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</si>
  <si>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</si>
  <si>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</si>
  <si>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</si>
  <si>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</si>
  <si>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</si>
  <si>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</si>
  <si>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</si>
  <si>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</si>
  <si>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</si>
  <si>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</si>
  <si>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</si>
  <si>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</si>
  <si>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</si>
  <si>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</si>
  <si>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</si>
  <si>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</si>
  <si>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</si>
  <si>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</si>
  <si>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</si>
  <si>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</si>
  <si>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</si>
  <si>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</si>
  <si>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</si>
  <si>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</si>
  <si>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</si>
  <si>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</si>
  <si>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</si>
  <si>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</si>
  <si>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</si>
  <si>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</si>
  <si>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</si>
  <si>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</si>
  <si>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</si>
  <si>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</si>
  <si>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</si>
  <si>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</si>
  <si>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</si>
  <si>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</si>
  <si>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</si>
  <si>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</si>
  <si>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</si>
  <si>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</si>
  <si>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</si>
  <si>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</si>
  <si>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</si>
  <si>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</si>
  <si>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</si>
  <si>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</si>
  <si>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</si>
  <si>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</si>
  <si>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</si>
  <si>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</si>
  <si>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</si>
  <si>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</si>
  <si>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</si>
  <si>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</si>
  <si>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</si>
  <si>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</si>
  <si>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</si>
  <si>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</si>
  <si>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</si>
  <si>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</si>
  <si>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</si>
  <si>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</si>
  <si>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</si>
  <si>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</si>
  <si>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</si>
  <si>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</si>
  <si>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</si>
  <si>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</si>
  <si>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</si>
  <si>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</si>
  <si>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</si>
  <si>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</si>
  <si>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</si>
  <si>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</si>
  <si>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</si>
  <si>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</si>
  <si>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</si>
  <si>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</si>
  <si>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</si>
  <si>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</si>
  <si>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</si>
  <si>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</si>
  <si>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</si>
  <si>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</si>
  <si>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</si>
  <si>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</si>
  <si>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</si>
  <si>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</si>
  <si>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</si>
  <si>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</si>
  <si>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</si>
  <si>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</si>
  <si>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</si>
  <si>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</si>
  <si>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</si>
  <si>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</si>
  <si>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</si>
  <si>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</si>
  <si>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</si>
  <si>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</si>
  <si>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</si>
  <si>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</si>
  <si>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</si>
  <si>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</si>
  <si>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</si>
  <si>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</si>
  <si>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</si>
  <si>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</si>
  <si>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</si>
  <si>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</si>
  <si>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</si>
  <si>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</si>
  <si>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</si>
  <si>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</si>
  <si>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</si>
  <si>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</si>
  <si>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</si>
  <si>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</si>
  <si>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</si>
  <si>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</si>
  <si>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</si>
  <si>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</si>
  <si>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</si>
  <si>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</si>
  <si>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</si>
  <si>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</si>
  <si>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</si>
  <si>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</si>
  <si>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</si>
  <si>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</si>
  <si>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</si>
  <si>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</si>
  <si>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</si>
  <si>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</si>
  <si>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</si>
  <si>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</si>
  <si>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</si>
  <si>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</si>
  <si>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</si>
  <si>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</si>
  <si>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</si>
  <si>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</si>
  <si>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</si>
  <si>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</si>
  <si>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</si>
  <si>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</si>
  <si>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</si>
  <si>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</si>
  <si>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</si>
  <si>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</si>
  <si>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</si>
  <si>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</si>
  <si>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</si>
  <si>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</si>
  <si>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</si>
  <si>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</si>
  <si>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</si>
  <si>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</si>
  <si>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</si>
  <si>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</si>
  <si>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</si>
  <si>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</si>
  <si>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</si>
  <si>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</si>
  <si>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</si>
  <si>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</si>
  <si>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</si>
  <si>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</si>
  <si>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</si>
  <si>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</si>
  <si>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</si>
  <si>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</si>
  <si>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</si>
  <si>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</si>
  <si>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</si>
  <si>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</si>
  <si>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</si>
  <si>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</si>
  <si>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</si>
  <si>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</si>
  <si>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</si>
  <si>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</si>
  <si>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</si>
  <si>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</si>
  <si>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</si>
  <si>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</si>
  <si>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</si>
  <si>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</si>
  <si>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</si>
  <si>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</si>
  <si>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</si>
  <si>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</si>
  <si>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</si>
  <si>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</si>
  <si>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</si>
  <si>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</si>
  <si>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</si>
  <si>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</si>
  <si>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</si>
  <si>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</si>
  <si>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</si>
  <si>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</si>
  <si>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</si>
  <si>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</si>
  <si>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</si>
  <si>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</si>
  <si>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</si>
  <si>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</si>
  <si>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</si>
  <si>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</si>
  <si>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</si>
  <si>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</si>
  <si>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</si>
  <si>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</si>
  <si>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</si>
  <si>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</si>
  <si>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</si>
  <si>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</si>
  <si>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</si>
  <si>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</si>
  <si>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</si>
  <si>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</si>
  <si>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</si>
  <si>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</si>
  <si>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</si>
  <si>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</si>
  <si>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</si>
  <si>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</si>
  <si>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</si>
  <si>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</si>
  <si>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</si>
  <si>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</si>
  <si>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</si>
  <si>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</si>
  <si>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</si>
  <si>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</si>
  <si>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</si>
  <si>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</si>
  <si>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</si>
  <si>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</si>
  <si>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</si>
  <si>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</si>
  <si>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</si>
  <si>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</si>
  <si>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</si>
  <si>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</si>
  <si>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</si>
  <si>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</si>
  <si>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</si>
  <si>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</si>
  <si>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</si>
  <si>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</si>
  <si>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</si>
  <si>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</si>
  <si>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</si>
  <si>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</si>
  <si>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</si>
  <si>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</si>
  <si>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</si>
  <si>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</si>
  <si>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</si>
  <si>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</si>
  <si>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</si>
  <si>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</si>
  <si>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</si>
  <si>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</si>
  <si>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</si>
  <si>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</si>
  <si>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</si>
  <si>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</si>
  <si>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</si>
  <si>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</si>
  <si>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</si>
  <si>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</si>
  <si>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</si>
  <si>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</si>
  <si>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</si>
  <si>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</si>
  <si>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</si>
  <si>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</si>
  <si>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</si>
  <si>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</si>
  <si>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</si>
  <si>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</si>
  <si>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</si>
  <si>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</si>
  <si>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</si>
  <si>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</si>
  <si>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</si>
  <si>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</si>
  <si>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</si>
  <si>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</si>
  <si>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</si>
  <si>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</si>
  <si>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</si>
  <si>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</si>
  <si>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</si>
  <si>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</si>
  <si>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</si>
  <si>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</si>
  <si>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</si>
  <si>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</si>
  <si>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</si>
  <si>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</si>
  <si>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</si>
  <si>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</si>
  <si>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</si>
  <si>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</si>
  <si>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</si>
  <si>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</si>
  <si>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</si>
  <si>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</si>
  <si>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</si>
  <si>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</si>
  <si>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</si>
  <si>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</si>
  <si>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</si>
  <si>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</si>
  <si>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</si>
  <si>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</si>
  <si>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</si>
  <si>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</si>
  <si>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</si>
  <si>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</si>
  <si>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</si>
  <si>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</si>
  <si>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</si>
  <si>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</si>
  <si>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</si>
  <si>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</si>
  <si>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</si>
  <si>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</si>
  <si>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</si>
  <si>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</si>
  <si>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</si>
  <si>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</si>
  <si>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</si>
  <si>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</si>
  <si>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</si>
  <si>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</si>
  <si>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</si>
  <si>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</si>
  <si>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</si>
  <si>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</si>
  <si>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</si>
  <si>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</si>
  <si>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</si>
  <si>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</si>
  <si>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</si>
  <si>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</si>
  <si>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</si>
  <si>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</si>
  <si>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</si>
  <si>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</si>
  <si>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</si>
  <si>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</si>
  <si>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</si>
  <si>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</si>
  <si>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</si>
  <si>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</si>
  <si>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</si>
  <si>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</si>
  <si>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</si>
  <si>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</si>
  <si>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</si>
  <si>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</si>
  <si>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</si>
  <si>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</si>
  <si>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</si>
  <si>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</si>
  <si>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</si>
  <si>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</si>
  <si>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</si>
  <si>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</si>
  <si>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</si>
  <si>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</si>
  <si>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</si>
  <si>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</si>
  <si>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</si>
  <si>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</si>
  <si>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</si>
  <si>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</si>
  <si>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</si>
  <si>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</si>
  <si>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</si>
  <si>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</si>
  <si>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</si>
  <si>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</si>
  <si>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</si>
  <si>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</si>
  <si>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</si>
  <si>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</si>
  <si>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</si>
  <si>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</si>
  <si>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</si>
  <si>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</si>
  <si>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</si>
  <si>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</si>
  <si>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</si>
  <si>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</si>
  <si>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</si>
  <si>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</si>
  <si>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</si>
  <si>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</si>
  <si>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</si>
  <si>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</si>
  <si>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</si>
  <si>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</si>
  <si>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</si>
  <si>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</si>
  <si>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</si>
  <si>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</si>
  <si>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</si>
  <si>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</si>
  <si>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</si>
  <si>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</si>
  <si>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</si>
  <si>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</si>
  <si>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</si>
  <si>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</si>
  <si>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</si>
  <si>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</si>
  <si>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</si>
  <si>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</si>
  <si>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</si>
  <si>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</si>
  <si>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</si>
  <si>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</si>
  <si>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</si>
  <si>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</si>
  <si>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</si>
  <si>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</si>
  <si>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</si>
  <si>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</si>
  <si>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</si>
  <si>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</si>
  <si>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</si>
  <si>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</si>
  <si>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</si>
  <si>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</si>
  <si>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</si>
  <si>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</si>
  <si>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</si>
  <si>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</si>
  <si>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</si>
  <si>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</si>
  <si>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</si>
  <si>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</si>
  <si>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</si>
  <si>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</si>
  <si>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</si>
  <si>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</si>
  <si>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</si>
  <si>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</si>
  <si>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</si>
  <si>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</si>
  <si>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</si>
  <si>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</si>
  <si>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</si>
  <si>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</si>
  <si>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</si>
  <si>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</si>
  <si>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</si>
  <si>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</si>
  <si>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</si>
  <si>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</si>
  <si>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</si>
  <si>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</si>
  <si>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</si>
  <si>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</si>
  <si>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</si>
  <si>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</si>
  <si>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</si>
  <si>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</si>
  <si>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</si>
  <si>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</si>
  <si>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</si>
  <si>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</si>
  <si>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</si>
  <si>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</si>
  <si>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</si>
  <si>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</si>
  <si>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</si>
  <si>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</si>
  <si>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</si>
  <si>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</si>
  <si>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</si>
  <si>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</si>
  <si>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</si>
  <si>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</si>
  <si>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</si>
  <si>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</si>
  <si>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</si>
  <si>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</si>
  <si>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</si>
  <si>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</si>
  <si>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</si>
  <si>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</si>
  <si>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</si>
  <si>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</si>
  <si>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</si>
  <si>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</si>
  <si>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</si>
  <si>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</si>
  <si>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</si>
  <si>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</si>
  <si>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</si>
  <si>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</si>
  <si>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</si>
  <si>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</si>
  <si>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</si>
  <si>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</si>
  <si>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</si>
  <si>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</si>
  <si>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</si>
  <si>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</si>
  <si>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</si>
  <si>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</si>
  <si>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</si>
  <si>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</si>
  <si>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</si>
  <si>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</si>
  <si>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</si>
  <si>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</si>
  <si>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</si>
  <si>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</si>
  <si>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</si>
  <si>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</si>
  <si>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</si>
  <si>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</si>
  <si>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</si>
  <si>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</si>
  <si>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</si>
  <si>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</si>
  <si>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</si>
  <si>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</si>
  <si>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</si>
  <si>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</si>
  <si>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</si>
  <si>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</si>
  <si>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</si>
  <si>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</si>
  <si>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</si>
  <si>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</si>
  <si>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</si>
  <si>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</si>
  <si>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</si>
  <si>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</si>
  <si>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</si>
  <si>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</si>
  <si>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</si>
  <si>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</si>
  <si>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</si>
  <si>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</si>
  <si>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</si>
  <si>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</si>
  <si>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</si>
  <si>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</si>
  <si>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</si>
  <si>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</si>
  <si>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</si>
  <si>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</si>
  <si>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</si>
  <si>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</si>
  <si>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</si>
  <si>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</si>
  <si>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</si>
  <si>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</si>
  <si>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</si>
  <si>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</si>
  <si>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</si>
  <si>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</si>
  <si>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</si>
  <si>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</si>
  <si>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</si>
  <si>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</si>
  <si>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</si>
  <si>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</si>
  <si>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</si>
  <si>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</si>
  <si>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</si>
  <si>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</si>
  <si>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</si>
  <si>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</si>
  <si>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</si>
  <si>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</si>
  <si>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</si>
  <si>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</si>
  <si>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</si>
  <si>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</si>
  <si>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</si>
  <si>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</si>
  <si>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</si>
  <si>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</si>
  <si>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</si>
  <si>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</si>
  <si>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</si>
  <si>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</si>
  <si>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</si>
  <si>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</si>
  <si>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</si>
  <si>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</si>
  <si>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</si>
  <si>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</si>
  <si>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</si>
  <si>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</si>
  <si>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</si>
  <si>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</si>
  <si>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</si>
  <si>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</si>
  <si>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</si>
  <si>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</si>
  <si>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</si>
  <si>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</si>
  <si>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</si>
  <si>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</si>
  <si>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</si>
  <si>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</si>
  <si>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</si>
  <si>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</si>
  <si>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</si>
  <si>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</si>
  <si>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</si>
  <si>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</si>
  <si>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</si>
  <si>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</si>
  <si>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</si>
  <si>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</si>
  <si>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</si>
  <si>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</si>
  <si>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</si>
  <si>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</si>
  <si>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</si>
  <si>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</si>
  <si>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</si>
  <si>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</si>
  <si>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</si>
  <si>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</si>
  <si>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</si>
  <si>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</si>
  <si>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</si>
  <si>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</si>
  <si>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</si>
  <si>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</si>
  <si>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</si>
  <si>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</si>
  <si>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</si>
  <si>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</si>
  <si>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</si>
  <si>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</si>
  <si>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</si>
  <si>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</si>
  <si>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</si>
  <si>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</si>
  <si>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</si>
  <si>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</si>
  <si>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</si>
  <si>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</si>
  <si>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</si>
  <si>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</si>
  <si>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</si>
  <si>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</si>
  <si>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</si>
  <si>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</si>
  <si>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</si>
  <si>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</si>
  <si>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</si>
  <si>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</si>
  <si>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</si>
  <si>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</si>
  <si>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</si>
  <si>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</si>
  <si>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</si>
  <si>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</si>
  <si>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</si>
  <si>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</si>
  <si>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</si>
  <si>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</si>
  <si>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</si>
  <si>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</si>
  <si>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</si>
  <si>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</si>
  <si>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</si>
  <si>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</si>
  <si>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</si>
  <si>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</si>
  <si>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</si>
  <si>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</si>
  <si>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</si>
  <si>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</si>
  <si>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</si>
  <si>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</si>
  <si>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</si>
  <si>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</si>
  <si>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</si>
  <si>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</si>
  <si>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</si>
  <si>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</si>
  <si>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</si>
  <si>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</si>
  <si>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</si>
  <si>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</si>
  <si>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</si>
  <si>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</si>
  <si>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</si>
  <si>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</si>
  <si>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</si>
  <si>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</si>
  <si>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</si>
  <si>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</si>
  <si>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</si>
  <si>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</si>
  <si>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</si>
  <si>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</si>
  <si>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</si>
  <si>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</si>
  <si>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</si>
  <si>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</si>
  <si>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</si>
  <si>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</si>
  <si>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</si>
  <si>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</si>
  <si>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</si>
  <si>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</si>
  <si>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</si>
  <si>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</si>
  <si>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</si>
  <si>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</si>
  <si>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</si>
  <si>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</si>
  <si>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</si>
  <si>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</si>
  <si>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</si>
  <si>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</si>
  <si>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</si>
  <si>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</si>
  <si>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</si>
  <si>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</si>
  <si>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</si>
  <si>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</si>
  <si>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</si>
  <si>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</si>
  <si>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</si>
  <si>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</si>
  <si>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</si>
  <si>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</si>
  <si>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</si>
  <si>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</si>
  <si>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</si>
  <si>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</si>
  <si>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</si>
  <si>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</si>
  <si>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</si>
  <si>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</si>
  <si>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</si>
  <si>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</si>
  <si>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</si>
  <si>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</si>
  <si>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</si>
  <si>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</si>
  <si>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</si>
  <si>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</si>
  <si>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</si>
  <si>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</si>
  <si>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</si>
  <si>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</si>
  <si>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</si>
  <si>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</si>
  <si>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</si>
  <si>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</si>
  <si>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</si>
  <si>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</si>
  <si>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</si>
  <si>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</si>
  <si>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</si>
  <si>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</si>
  <si>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</si>
  <si>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</si>
  <si>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</si>
  <si>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</si>
  <si>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</si>
  <si>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</si>
  <si>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</si>
  <si>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</si>
  <si>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</si>
  <si>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</si>
  <si>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</si>
  <si>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</si>
  <si>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</si>
  <si>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</si>
  <si>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</si>
  <si>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</si>
  <si>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</si>
  <si>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</si>
  <si>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</si>
  <si>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</si>
  <si>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</si>
  <si>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</si>
  <si>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</si>
  <si>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</si>
  <si>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</si>
  <si>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</si>
  <si>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</si>
  <si>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</si>
  <si>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</si>
  <si>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</si>
  <si>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</si>
  <si>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</si>
  <si>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</si>
  <si>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</si>
  <si>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</si>
  <si>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</si>
  <si>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</si>
  <si>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</si>
  <si>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</si>
  <si>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</si>
  <si>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</si>
  <si>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</si>
  <si>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</si>
  <si>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</si>
  <si>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</si>
  <si>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</si>
  <si>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</si>
  <si>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</si>
  <si>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</si>
  <si>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</si>
  <si>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</si>
  <si>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</si>
  <si>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</si>
  <si>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</si>
  <si>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</si>
  <si>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</si>
  <si>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</si>
  <si>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</si>
  <si>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</si>
  <si>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</si>
  <si>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</si>
  <si>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</si>
  <si>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</si>
  <si>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</si>
  <si>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</si>
  <si>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</si>
  <si>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</si>
  <si>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</si>
  <si>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</si>
  <si>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</si>
  <si>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</si>
  <si>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</si>
  <si>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</si>
  <si>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</si>
  <si>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</si>
  <si>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</si>
  <si>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</si>
  <si>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</si>
  <si>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</si>
  <si>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</si>
  <si>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</si>
  <si>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</si>
  <si>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</si>
  <si>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</si>
  <si>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</si>
  <si>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</si>
  <si>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</si>
  <si>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</si>
  <si>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</si>
  <si>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</si>
  <si>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</si>
  <si>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</si>
  <si>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</si>
  <si>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</si>
  <si>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</si>
  <si>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</si>
  <si>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</si>
  <si>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</si>
  <si>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</si>
  <si>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</si>
  <si>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</si>
  <si>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</si>
  <si>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</si>
  <si>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</si>
  <si>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</si>
  <si>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</si>
  <si>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</si>
  <si>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</si>
  <si>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</si>
  <si>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</si>
  <si>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</si>
  <si>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</si>
  <si>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</si>
  <si>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</si>
  <si>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</si>
  <si>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</si>
  <si>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</si>
  <si>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</si>
  <si>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</si>
  <si>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</si>
  <si>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</si>
  <si>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</si>
  <si>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</si>
  <si>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</si>
  <si>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</si>
  <si>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</si>
  <si>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</si>
  <si>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</si>
  <si>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</si>
  <si>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</si>
  <si>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</si>
  <si>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</si>
  <si>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</si>
  <si>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</si>
  <si>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</si>
  <si>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</si>
  <si>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</si>
  <si>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</si>
  <si>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</si>
  <si>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</si>
  <si>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</si>
  <si>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</si>
  <si>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</si>
  <si>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</si>
  <si>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</si>
  <si>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</si>
  <si>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</si>
  <si>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</si>
  <si>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</si>
  <si>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</si>
  <si>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</si>
  <si>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</si>
  <si>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</si>
  <si>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</si>
  <si>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</si>
  <si>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</si>
  <si>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</si>
  <si>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</si>
  <si>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</si>
  <si>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</si>
  <si>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</si>
  <si>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</si>
  <si>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</si>
  <si>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</si>
  <si>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</si>
  <si>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</si>
  <si>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</si>
  <si>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</si>
  <si>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</si>
  <si>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</si>
  <si>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</si>
  <si>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</si>
  <si>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</si>
  <si>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</si>
  <si>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</si>
  <si>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</si>
  <si>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</si>
  <si>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</si>
  <si>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</si>
  <si>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</si>
  <si>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</si>
  <si>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</si>
  <si>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</si>
  <si>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</si>
  <si>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</si>
  <si>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</si>
  <si>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</si>
  <si>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</si>
  <si>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</si>
  <si>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</si>
  <si>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</si>
  <si>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</si>
  <si>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</si>
  <si>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</si>
  <si>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</si>
  <si>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</si>
  <si>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</si>
  <si>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</si>
  <si>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</si>
  <si>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</si>
  <si>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</si>
  <si>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</si>
  <si>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</si>
  <si>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</si>
  <si>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</si>
  <si>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</si>
  <si>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</si>
  <si>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</si>
  <si>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</si>
  <si>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</si>
  <si>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</si>
  <si>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</si>
  <si>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</si>
  <si>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</si>
  <si>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</si>
  <si>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</si>
  <si>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</si>
  <si>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</si>
  <si>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</si>
  <si>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</si>
  <si>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</si>
  <si>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</si>
  <si>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</si>
  <si>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</si>
  <si>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</si>
  <si>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</si>
  <si>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</si>
  <si>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</si>
  <si>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</si>
  <si>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</si>
  <si>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</si>
  <si>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</si>
  <si>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</si>
  <si>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</si>
  <si>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</si>
  <si>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</si>
  <si>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</si>
  <si>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</si>
  <si>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</si>
  <si>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</si>
  <si>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</si>
  <si>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</si>
  <si>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</si>
  <si>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</si>
  <si>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</si>
  <si>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</si>
  <si>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</si>
  <si>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</si>
  <si>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</si>
  <si>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</si>
  <si>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</si>
  <si>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</si>
  <si>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</si>
  <si>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</si>
  <si>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</si>
  <si>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</si>
  <si>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</si>
  <si>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</si>
  <si>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</si>
  <si>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</si>
  <si>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</si>
  <si>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</si>
  <si>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</si>
  <si>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</si>
  <si>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</si>
  <si>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</si>
  <si>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</si>
  <si>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</si>
  <si>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</si>
  <si>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</si>
  <si>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</si>
  <si>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</si>
  <si>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</si>
  <si>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</si>
  <si>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</si>
  <si>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</si>
  <si>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</si>
  <si>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</si>
  <si>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</si>
  <si>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</si>
  <si>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</si>
  <si>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</si>
  <si>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</si>
  <si>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</si>
  <si>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</si>
  <si>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</si>
  <si>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</si>
  <si>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</si>
  <si>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</si>
  <si>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</si>
  <si>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</si>
  <si>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</si>
  <si>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</si>
  <si>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</si>
  <si>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</si>
  <si>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</si>
  <si>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</si>
  <si>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</si>
  <si>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</si>
  <si>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</si>
  <si>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</si>
  <si>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</si>
  <si>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</si>
  <si>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</si>
  <si>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</si>
  <si>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</si>
  <si>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</si>
  <si>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</si>
  <si>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</si>
  <si>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</si>
  <si>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</si>
  <si>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</si>
  <si>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</si>
  <si>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</si>
  <si>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</si>
  <si>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</si>
  <si>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</si>
  <si>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</si>
  <si>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</si>
  <si>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</si>
  <si>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</si>
  <si>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</si>
  <si>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</si>
  <si>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</si>
  <si>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</si>
  <si>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</si>
  <si>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</si>
  <si>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</si>
  <si>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</si>
  <si>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</si>
  <si>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</si>
  <si>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</si>
  <si>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</si>
  <si>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</si>
  <si>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</si>
  <si>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</si>
  <si>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</si>
  <si>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</si>
  <si>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</si>
  <si>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</si>
  <si>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</si>
  <si>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</si>
  <si>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</si>
  <si>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</si>
  <si>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</si>
  <si>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</si>
  <si>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</si>
  <si>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</si>
  <si>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</si>
  <si>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</si>
  <si>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</si>
  <si>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</si>
  <si>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</si>
  <si>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</si>
  <si>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</si>
  <si>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</si>
  <si>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</si>
  <si>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</si>
  <si>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</si>
  <si>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</si>
  <si>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</si>
  <si>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</si>
  <si>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</si>
  <si>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</si>
  <si>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</si>
  <si>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</si>
  <si>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</si>
  <si>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</si>
  <si>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</si>
  <si>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</si>
  <si>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</si>
  <si>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</si>
  <si>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</si>
  <si>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</si>
  <si>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</si>
  <si>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</si>
  <si>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</si>
  <si>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</si>
  <si>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</si>
  <si>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</si>
  <si>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</si>
  <si>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</si>
  <si>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</si>
  <si>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</si>
  <si>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</si>
  <si>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</si>
  <si>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</si>
  <si>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</si>
  <si>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</si>
  <si>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</si>
  <si>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</si>
  <si>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</si>
  <si>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</si>
  <si>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</si>
  <si>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</si>
  <si>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</si>
  <si>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</si>
  <si>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</si>
  <si>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</si>
  <si>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</si>
  <si>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</si>
  <si>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</si>
  <si>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</si>
  <si>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</si>
  <si>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</si>
  <si>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</si>
  <si>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</si>
  <si>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</si>
  <si>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</si>
  <si>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</si>
  <si>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</si>
  <si>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</si>
  <si>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</si>
  <si>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</si>
  <si>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</si>
  <si>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</si>
  <si>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</si>
  <si>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</si>
  <si>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</si>
  <si>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</si>
  <si>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</si>
  <si>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</si>
  <si>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</si>
  <si>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</si>
  <si>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</si>
  <si>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</si>
  <si>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</si>
  <si>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</si>
  <si>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</si>
  <si>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</si>
  <si>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</si>
  <si>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</si>
  <si>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</si>
  <si>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</si>
  <si>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</si>
  <si>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</si>
  <si>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</si>
  <si>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</si>
  <si>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</si>
  <si>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</si>
  <si>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</si>
  <si>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</si>
  <si>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</si>
  <si>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</si>
  <si>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</si>
  <si>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</si>
  <si>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</si>
  <si>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</si>
  <si>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</si>
  <si>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</si>
  <si>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</si>
  <si>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</si>
  <si>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</si>
  <si>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</si>
  <si>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</si>
  <si>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</si>
  <si>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</si>
  <si>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</si>
  <si>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</si>
  <si>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</si>
  <si>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</si>
  <si>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</si>
  <si>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</si>
  <si>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</si>
  <si>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</si>
  <si>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</si>
  <si>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</si>
  <si>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</si>
  <si>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</si>
  <si>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</si>
  <si>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</si>
  <si>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</si>
  <si>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</si>
  <si>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</si>
  <si>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</si>
  <si>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</si>
  <si>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</si>
  <si>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</si>
  <si>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</si>
  <si>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</si>
  <si>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</si>
  <si>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</si>
  <si>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</si>
  <si>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</si>
  <si>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</si>
  <si>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</si>
  <si>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</si>
  <si>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</si>
  <si>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</si>
  <si>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</si>
  <si>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</si>
  <si>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</si>
  <si>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</si>
  <si>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</si>
  <si>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</si>
  <si>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</si>
  <si>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</si>
  <si>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</si>
  <si>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</si>
  <si>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</si>
  <si>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</si>
  <si>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</si>
  <si>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</si>
  <si>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</si>
  <si>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</si>
  <si>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</si>
  <si>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</si>
  <si>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</si>
  <si>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</si>
  <si>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</si>
  <si>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</si>
  <si>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</si>
  <si>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</si>
  <si>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</si>
  <si>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</si>
  <si>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</si>
  <si>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</si>
  <si>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</si>
  <si>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</si>
  <si>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</si>
  <si>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</si>
  <si>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</si>
  <si>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</si>
  <si>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</si>
  <si>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</si>
  <si>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</si>
  <si>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</si>
  <si>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</si>
  <si>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</si>
  <si>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</si>
  <si>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</si>
  <si>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</si>
  <si>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</si>
  <si>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</si>
  <si>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</si>
  <si>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</si>
  <si>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</si>
  <si>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</si>
  <si>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</si>
  <si>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</si>
  <si>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</si>
  <si>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</si>
  <si>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</si>
  <si>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</si>
  <si>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</si>
  <si>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</si>
  <si>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</si>
  <si>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</si>
  <si>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</si>
  <si>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</si>
  <si>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</si>
  <si>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</si>
  <si>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</si>
  <si>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</si>
  <si>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</si>
  <si>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</si>
  <si>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</si>
  <si>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</si>
  <si>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</si>
  <si>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</si>
  <si>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</si>
  <si>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</si>
  <si>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</si>
  <si>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</si>
  <si>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</si>
  <si>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</si>
  <si>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</si>
  <si>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</si>
  <si>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</si>
  <si>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</si>
  <si>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</si>
  <si>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</si>
  <si>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</si>
  <si>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</si>
  <si>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</si>
  <si>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</si>
  <si>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</si>
  <si>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</si>
  <si>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</si>
  <si>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</si>
  <si>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</si>
  <si>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</si>
  <si>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</si>
  <si>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</si>
  <si>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</si>
  <si>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</si>
  <si>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</si>
  <si>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</si>
  <si>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</si>
  <si>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</si>
  <si>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</si>
  <si>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</si>
  <si>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</si>
  <si>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</si>
  <si>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</si>
  <si>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</si>
  <si>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</si>
  <si>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</si>
  <si>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</si>
  <si>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</si>
  <si>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</si>
  <si>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</si>
  <si>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</si>
  <si>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</si>
  <si>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</si>
  <si>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</si>
  <si>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</si>
  <si>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</si>
  <si>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</si>
  <si>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</si>
  <si>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</si>
  <si>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</si>
  <si>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</si>
  <si>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</si>
  <si>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</si>
  <si>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</si>
  <si>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</si>
  <si>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</si>
  <si>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</si>
  <si>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</si>
  <si>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</si>
  <si>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</si>
  <si>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</si>
  <si>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</si>
  <si>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</si>
  <si>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</si>
  <si>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</si>
  <si>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</si>
  <si>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</si>
  <si>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</si>
  <si>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</si>
  <si>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</si>
  <si>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</si>
  <si>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</si>
  <si>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</si>
  <si>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</si>
  <si>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</si>
  <si>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</si>
  <si>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</si>
  <si>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</si>
  <si>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</si>
  <si>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</si>
  <si>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</si>
  <si>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</si>
  <si>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</si>
  <si>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</si>
  <si>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</si>
  <si>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</si>
  <si>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</si>
  <si>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</si>
  <si>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</si>
  <si>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</si>
  <si>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</si>
  <si>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</si>
  <si>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</si>
  <si>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</si>
  <si>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</si>
  <si>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</si>
  <si>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</si>
  <si>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</si>
  <si>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</si>
  <si>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</si>
  <si>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</si>
  <si>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</si>
  <si>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</si>
  <si>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</si>
  <si>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</si>
  <si>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</si>
  <si>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</si>
  <si>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</si>
  <si>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</si>
  <si>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</si>
  <si>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</si>
  <si>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</si>
  <si>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</si>
  <si>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</si>
  <si>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</si>
  <si>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</si>
  <si>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</si>
  <si>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</si>
  <si>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</si>
  <si>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</si>
  <si>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</si>
  <si>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</si>
  <si>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</si>
  <si>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</si>
  <si>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</si>
  <si>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</si>
  <si>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</si>
  <si>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</si>
  <si>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</si>
  <si>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</si>
  <si>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</si>
  <si>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</si>
  <si>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</si>
  <si>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</si>
  <si>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</si>
  <si>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</si>
  <si>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</si>
  <si>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</si>
  <si>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</si>
  <si>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</si>
  <si>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</si>
  <si>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</si>
  <si>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</si>
  <si>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</si>
  <si>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</si>
  <si>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</si>
  <si>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</si>
  <si>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</si>
  <si>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</si>
  <si>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</si>
  <si>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</si>
  <si>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</si>
  <si>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</si>
  <si>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</si>
  <si>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</si>
  <si>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</si>
  <si>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</si>
  <si>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</si>
  <si>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</si>
  <si>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</si>
  <si>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</si>
  <si>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</si>
  <si>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</si>
  <si>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</si>
  <si>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</si>
  <si>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</si>
  <si>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</si>
  <si>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</si>
  <si>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</si>
  <si>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</si>
  <si>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</si>
  <si>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</si>
  <si>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</si>
  <si>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</si>
  <si>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</si>
  <si>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</si>
  <si>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</si>
  <si>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</si>
  <si>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</si>
  <si>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</si>
  <si>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</si>
  <si>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</si>
  <si>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</si>
  <si>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</si>
  <si>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</si>
  <si>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</si>
  <si>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</si>
  <si>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</si>
  <si>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</si>
  <si>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</si>
  <si>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</si>
  <si>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</si>
  <si>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</si>
  <si>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</si>
  <si>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</si>
  <si>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</si>
  <si>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</si>
  <si>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</si>
  <si>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</si>
  <si>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</si>
  <si>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</si>
  <si>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</si>
  <si>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</si>
  <si>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</si>
  <si>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</si>
  <si>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</si>
  <si>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</si>
  <si>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</si>
  <si>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</si>
  <si>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</si>
  <si>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</si>
  <si>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</si>
  <si>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</si>
  <si>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</si>
  <si>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</si>
  <si>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</si>
  <si>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</si>
  <si>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</si>
  <si>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</si>
  <si>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</si>
  <si>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</si>
  <si>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</si>
  <si>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</si>
  <si>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</si>
  <si>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</si>
  <si>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</si>
  <si>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</si>
  <si>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</si>
  <si>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</si>
  <si>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</si>
  <si>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</si>
  <si>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</si>
  <si>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</si>
  <si>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</si>
  <si>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</si>
  <si>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</si>
  <si>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</si>
  <si>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</si>
  <si>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</si>
  <si>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</si>
  <si>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</si>
  <si>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</si>
  <si>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</si>
  <si>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</si>
  <si>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</si>
  <si>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</si>
  <si>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</si>
  <si>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</si>
  <si>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</si>
  <si>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</si>
  <si>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</si>
  <si>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</si>
  <si>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</si>
  <si>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</si>
  <si>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</si>
  <si>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</si>
  <si>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</si>
  <si>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</si>
  <si>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</si>
  <si>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</si>
  <si>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</si>
  <si>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</si>
  <si>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</si>
  <si>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</si>
  <si>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</si>
  <si>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</si>
  <si>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</si>
  <si>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</si>
  <si>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</si>
  <si>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</si>
  <si>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</si>
  <si>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</si>
  <si>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</si>
  <si>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</si>
  <si>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</si>
  <si>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</si>
  <si>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</si>
  <si>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</si>
  <si>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</si>
  <si>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</si>
  <si>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</si>
  <si>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</si>
  <si>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</si>
  <si>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</si>
  <si>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</si>
  <si>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</si>
  <si>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</si>
  <si>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</si>
  <si>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</si>
  <si>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</si>
  <si>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</si>
  <si>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</si>
  <si>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</si>
  <si>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</si>
  <si>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</si>
  <si>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</si>
  <si>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</si>
  <si>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</si>
  <si>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</si>
  <si>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</si>
  <si>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</si>
  <si>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</si>
  <si>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</si>
  <si>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</si>
  <si>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</si>
  <si>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</si>
  <si>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</si>
  <si>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</si>
  <si>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</si>
  <si>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</si>
  <si>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</si>
  <si>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</si>
  <si>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</si>
  <si>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</si>
  <si>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</si>
  <si>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</si>
  <si>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</si>
  <si>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</si>
  <si>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</si>
  <si>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</si>
  <si>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</si>
  <si>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</si>
  <si>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</si>
  <si>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</si>
  <si>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</si>
  <si>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</si>
  <si>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</si>
  <si>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</si>
  <si>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</si>
  <si>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</si>
  <si>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</si>
  <si>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</si>
  <si>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</si>
  <si>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</si>
  <si>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</si>
  <si>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</si>
  <si>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</si>
  <si>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</si>
  <si>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</si>
  <si>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</si>
  <si>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</si>
  <si>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</si>
  <si>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</si>
  <si>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</si>
  <si>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</si>
  <si>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</si>
  <si>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</si>
  <si>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</si>
  <si>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</si>
  <si>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</si>
  <si>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</si>
  <si>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</si>
  <si>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</si>
  <si>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</si>
  <si>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</si>
  <si>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</si>
  <si>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</si>
  <si>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</si>
  <si>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</si>
  <si>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</si>
  <si>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</si>
  <si>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</si>
  <si>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</si>
  <si>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</si>
  <si>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</si>
  <si>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</si>
  <si>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</si>
  <si>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</si>
  <si>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</si>
  <si>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</si>
  <si>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</si>
  <si>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</si>
  <si>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</si>
  <si>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</si>
  <si>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</si>
  <si>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</si>
  <si>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</si>
  <si>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</si>
  <si>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</si>
  <si>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</si>
  <si>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</si>
  <si>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</si>
  <si>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</si>
  <si>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</si>
  <si>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</si>
  <si>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</si>
  <si>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</si>
  <si>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</si>
  <si>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</si>
  <si>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</si>
  <si>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</si>
  <si>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</si>
  <si>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</si>
  <si>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</si>
  <si>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</si>
  <si>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</si>
  <si>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</si>
  <si>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</si>
  <si>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</si>
  <si>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</si>
  <si>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</si>
  <si>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</si>
  <si>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</si>
  <si>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</si>
  <si>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</si>
  <si>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</si>
  <si>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</si>
  <si>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</si>
  <si>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</si>
  <si>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</si>
  <si>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</si>
  <si>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</si>
  <si>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</si>
  <si>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</si>
  <si>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</si>
  <si>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</si>
  <si>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</si>
  <si>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</si>
  <si>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</si>
  <si>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</si>
  <si>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</si>
  <si>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</si>
  <si>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</si>
  <si>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</si>
  <si>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</si>
  <si>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</si>
  <si>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</si>
  <si>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</si>
  <si>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</si>
  <si>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</si>
  <si>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</si>
  <si>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</si>
  <si>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</si>
  <si>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</si>
  <si>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</si>
  <si>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</si>
  <si>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</si>
  <si>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</si>
  <si>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</si>
  <si>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</si>
  <si>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</si>
  <si>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</si>
  <si>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</si>
  <si>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</si>
  <si>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</si>
  <si>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</si>
  <si>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</si>
  <si>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</si>
  <si>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</si>
  <si>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</si>
  <si>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</si>
  <si>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</si>
  <si>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</si>
  <si>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</si>
  <si>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</si>
  <si>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</si>
  <si>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</si>
  <si>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</si>
  <si>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</si>
  <si>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</si>
  <si>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</si>
  <si>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</si>
  <si>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</si>
  <si>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</si>
  <si>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</si>
  <si>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</si>
  <si>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</si>
  <si>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</si>
  <si>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</si>
  <si>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</si>
  <si>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</si>
  <si>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</si>
  <si>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</si>
  <si>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</si>
  <si>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</si>
  <si>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</si>
  <si>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</si>
  <si>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</si>
  <si>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</si>
  <si>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</si>
  <si>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</si>
  <si>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</si>
  <si>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</si>
  <si>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</si>
  <si>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</si>
  <si>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</si>
  <si>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</si>
  <si>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</si>
  <si>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</si>
  <si>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</si>
  <si>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</si>
  <si>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</si>
  <si>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</si>
  <si>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</si>
  <si>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</si>
  <si>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</si>
  <si>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</si>
  <si>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</si>
  <si>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</si>
  <si>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</si>
  <si>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</si>
  <si>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</si>
  <si>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</si>
  <si>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</si>
  <si>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</si>
  <si>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</si>
  <si>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</si>
  <si>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</si>
  <si>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</si>
  <si>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</si>
  <si>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</si>
  <si>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</si>
  <si>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</si>
  <si>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</si>
  <si>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</si>
  <si>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</si>
  <si>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</si>
  <si>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</si>
  <si>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</si>
  <si>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</si>
  <si>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</si>
  <si>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</si>
  <si>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</si>
  <si>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</si>
  <si>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</si>
  <si>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</si>
  <si>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</si>
  <si>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</si>
  <si>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</si>
  <si>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</si>
  <si>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</si>
  <si>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</si>
  <si>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</si>
  <si>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</si>
  <si>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</si>
  <si>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</si>
  <si>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</si>
  <si>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</si>
  <si>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</si>
  <si>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</si>
  <si>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</si>
  <si>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</si>
  <si>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</si>
  <si>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</si>
  <si>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</si>
  <si>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</si>
  <si>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</si>
  <si>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</si>
  <si>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</si>
  <si>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</si>
  <si>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</si>
  <si>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</si>
  <si>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</si>
  <si>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</si>
  <si>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</si>
  <si>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</si>
  <si>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</si>
  <si>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</si>
  <si>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</si>
  <si>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</si>
  <si>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</si>
  <si>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</si>
  <si>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</si>
  <si>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</si>
  <si>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</si>
  <si>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</si>
  <si>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</si>
  <si>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</si>
  <si>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</si>
  <si>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</si>
  <si>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</si>
  <si>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</si>
  <si>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</si>
  <si>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</si>
  <si>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</si>
  <si>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</si>
  <si>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</si>
  <si>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</si>
  <si>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</si>
  <si>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</si>
  <si>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</si>
  <si>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</si>
  <si>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</si>
  <si>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</si>
  <si>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</si>
  <si>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</si>
  <si>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</si>
  <si>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</si>
  <si>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</si>
  <si>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</si>
  <si>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</si>
  <si>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</si>
  <si>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</si>
  <si>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</si>
  <si>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</si>
  <si>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</si>
  <si>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</si>
  <si>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</si>
  <si>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</si>
  <si>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</si>
  <si>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</si>
  <si>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</si>
  <si>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</si>
  <si>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</si>
  <si>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</si>
  <si>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</si>
  <si>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</si>
  <si>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</si>
  <si>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</si>
  <si>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</si>
  <si>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</si>
  <si>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</si>
  <si>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</si>
  <si>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</si>
  <si>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</si>
  <si>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</si>
  <si>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</si>
  <si>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</si>
  <si>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</si>
  <si>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</si>
  <si>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</si>
  <si>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</si>
  <si>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</si>
  <si>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</si>
  <si>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</si>
  <si>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</si>
  <si>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</si>
  <si>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</si>
  <si>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</si>
  <si>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</si>
  <si>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</si>
  <si>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</si>
  <si>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</si>
  <si>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</si>
  <si>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</si>
  <si>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</si>
  <si>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</si>
  <si>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</si>
  <si>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</si>
  <si>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</si>
  <si>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</si>
  <si>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</si>
  <si>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</si>
  <si>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</si>
  <si>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</si>
  <si>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</si>
  <si>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</si>
  <si>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</si>
  <si>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</si>
  <si>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</si>
  <si>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</si>
  <si>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</si>
  <si>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</si>
  <si>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</si>
  <si>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</si>
  <si>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</si>
  <si>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</si>
  <si>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</si>
  <si>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</si>
  <si>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</si>
  <si>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</si>
  <si>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</si>
  <si>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</si>
  <si>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</si>
  <si>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</si>
  <si>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</si>
  <si>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</si>
  <si>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</si>
  <si>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</si>
  <si>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</si>
  <si>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</si>
  <si>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</si>
  <si>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</si>
  <si>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</si>
  <si>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</si>
  <si>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</si>
  <si>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</si>
  <si>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</si>
  <si>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</si>
  <si>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</si>
  <si>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</si>
  <si>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</si>
  <si>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</si>
  <si>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</si>
  <si>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</si>
  <si>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</si>
  <si>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</si>
  <si>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</si>
  <si>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</si>
  <si>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</si>
  <si>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</si>
  <si>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</si>
  <si>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</si>
  <si>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</si>
  <si>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</si>
  <si>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</si>
  <si>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</si>
  <si>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</si>
  <si>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</si>
  <si>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</si>
  <si>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</si>
  <si>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</si>
  <si>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</si>
  <si>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</si>
  <si>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</si>
  <si>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</si>
  <si>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</si>
  <si>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</si>
  <si>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</si>
  <si>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</si>
  <si>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</si>
  <si>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</si>
  <si>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</si>
  <si>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</si>
  <si>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</si>
  <si>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</si>
  <si>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</si>
  <si>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</si>
  <si>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</si>
  <si>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</si>
  <si>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</si>
  <si>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</si>
  <si>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</si>
  <si>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</si>
  <si>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</si>
  <si>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</si>
  <si>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</si>
  <si>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</si>
  <si>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</si>
  <si>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</si>
  <si>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</si>
  <si>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</si>
  <si>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</si>
  <si>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</si>
  <si>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</si>
  <si>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</si>
  <si>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</si>
  <si>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</si>
  <si>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</si>
  <si>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</si>
  <si>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</si>
  <si>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</si>
  <si>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</si>
  <si>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</si>
  <si>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</si>
  <si>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</si>
  <si>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</si>
  <si>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</si>
  <si>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</si>
  <si>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</si>
  <si>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</si>
  <si>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</si>
  <si>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</si>
  <si>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</si>
  <si>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</si>
  <si>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</si>
  <si>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</si>
  <si>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</si>
  <si>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</si>
  <si>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</si>
  <si>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</si>
  <si>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</si>
  <si>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</si>
  <si>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</si>
  <si>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</si>
  <si>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</si>
  <si>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</si>
  <si>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</si>
  <si>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</si>
  <si>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</si>
  <si>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</si>
  <si>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</si>
  <si>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</si>
  <si>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</si>
  <si>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</si>
  <si>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</si>
  <si>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</si>
  <si>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</si>
  <si>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</si>
  <si>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</si>
  <si>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</si>
  <si>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</si>
  <si>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</si>
  <si>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</si>
  <si>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</si>
  <si>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</si>
  <si>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</si>
  <si>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</si>
  <si>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</si>
  <si>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</si>
  <si>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</si>
  <si>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</si>
  <si>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</si>
  <si>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</si>
  <si>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</si>
  <si>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</si>
  <si>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</si>
  <si>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</si>
  <si>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</si>
  <si>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</si>
  <si>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</si>
  <si>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</si>
  <si>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</si>
  <si>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</si>
  <si>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</si>
  <si>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</si>
  <si>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</si>
  <si>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</si>
  <si>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</si>
  <si>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</si>
  <si>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</si>
  <si>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</si>
  <si>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</si>
  <si>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</si>
  <si>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</si>
  <si>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</si>
  <si>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</si>
  <si>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</si>
  <si>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</si>
  <si>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</si>
  <si>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</si>
  <si>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</si>
  <si>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</si>
  <si>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</si>
  <si>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</si>
  <si>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</si>
  <si>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</si>
  <si>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</si>
  <si>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</si>
  <si>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</si>
  <si>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</si>
  <si>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</si>
  <si>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</si>
  <si>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</si>
  <si>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</si>
  <si>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</si>
  <si>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</si>
  <si>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</si>
  <si>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</si>
  <si>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</si>
  <si>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</si>
  <si>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</si>
  <si>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</si>
  <si>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</si>
  <si>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</si>
  <si>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</si>
  <si>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</si>
  <si>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</si>
  <si>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</si>
  <si>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</si>
  <si>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</si>
  <si>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</si>
  <si>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</si>
  <si>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</si>
  <si>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</si>
  <si>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</si>
  <si>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</si>
  <si>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</si>
  <si>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</si>
  <si>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</si>
  <si>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</si>
  <si>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</si>
  <si>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</si>
  <si>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</si>
  <si>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</si>
  <si>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</si>
  <si>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</si>
  <si>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</si>
  <si>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</si>
  <si>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</si>
  <si>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</si>
  <si>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</si>
  <si>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</si>
  <si>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</si>
  <si>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</si>
  <si>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</si>
  <si>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</si>
  <si>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</si>
  <si>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</si>
  <si>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</si>
  <si>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</si>
  <si>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</si>
  <si>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</si>
  <si>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</si>
  <si>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</si>
  <si>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</si>
  <si>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</si>
  <si>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</si>
  <si>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</si>
  <si>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</si>
  <si>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</si>
  <si>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</si>
  <si>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</si>
  <si>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</si>
  <si>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</si>
  <si>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</si>
  <si>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</si>
  <si>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</si>
  <si>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</si>
  <si>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</si>
  <si>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</si>
  <si>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</si>
  <si>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</si>
  <si>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</si>
  <si>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</si>
  <si>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</si>
  <si>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</si>
  <si>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</si>
  <si>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</si>
  <si>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</si>
  <si>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</si>
  <si>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</si>
  <si>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</si>
  <si>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</si>
  <si>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</si>
  <si>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</si>
  <si>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</si>
  <si>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</si>
  <si>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</si>
  <si>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</si>
  <si>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</si>
  <si>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</si>
  <si>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</si>
  <si>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</si>
  <si>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</si>
  <si>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</si>
  <si>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</si>
  <si>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</si>
  <si>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</si>
  <si>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</si>
  <si>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</si>
  <si>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</si>
  <si>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</si>
  <si>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</si>
  <si>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</si>
  <si>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</si>
  <si>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</si>
  <si>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</si>
  <si>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</si>
  <si>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</si>
  <si>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</si>
  <si>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</si>
  <si>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</si>
  <si>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</si>
  <si>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</si>
  <si>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</si>
  <si>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</si>
  <si>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</si>
  <si>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</si>
  <si>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</si>
  <si>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</si>
  <si>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</si>
  <si>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</si>
  <si>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</si>
  <si>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</si>
  <si>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</si>
  <si>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</si>
  <si>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</si>
  <si>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</si>
  <si>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</si>
  <si>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</si>
  <si>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</si>
  <si>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</si>
  <si>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</si>
  <si>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</si>
  <si>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</si>
  <si>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</si>
  <si>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</si>
  <si>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</si>
  <si>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</si>
  <si>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</si>
  <si>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</si>
  <si>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</si>
  <si>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</si>
  <si>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</si>
  <si>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</si>
  <si>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</si>
  <si>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</si>
  <si>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</si>
  <si>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</si>
  <si>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</si>
  <si>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</si>
  <si>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</si>
  <si>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</si>
  <si>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</si>
  <si>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</si>
  <si>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</si>
  <si>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</si>
  <si>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</si>
  <si>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</si>
  <si>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</si>
  <si>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</si>
  <si>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</si>
  <si>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</si>
  <si>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</si>
  <si>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</si>
  <si>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</si>
  <si>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</si>
  <si>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</si>
  <si>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</si>
  <si>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</si>
  <si>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</si>
  <si>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</si>
  <si>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</si>
  <si>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</si>
  <si>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</si>
  <si>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</si>
  <si>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</si>
  <si>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</si>
  <si>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</si>
  <si>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</si>
  <si>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</si>
  <si>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</si>
  <si>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</si>
  <si>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</si>
  <si>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</si>
  <si>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</si>
  <si>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</si>
  <si>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</si>
  <si>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</si>
  <si>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</si>
  <si>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</si>
  <si>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</si>
  <si>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</si>
  <si>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</si>
  <si>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</si>
  <si>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</si>
  <si>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</si>
  <si>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</si>
  <si>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</si>
  <si>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</si>
  <si>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</si>
  <si>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</si>
  <si>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</si>
  <si>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</si>
  <si>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</si>
  <si>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</si>
  <si>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</si>
  <si>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</si>
  <si>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</si>
  <si>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</si>
  <si>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</si>
  <si>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</si>
  <si>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</si>
  <si>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</si>
  <si>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</si>
  <si>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</si>
  <si>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</si>
  <si>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</si>
  <si>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</si>
  <si>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</si>
  <si>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</si>
  <si>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</si>
  <si>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</si>
  <si>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</si>
  <si>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</si>
  <si>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</si>
  <si>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</si>
  <si>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</si>
  <si>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</si>
  <si>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</si>
  <si>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</si>
  <si>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</si>
  <si>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</si>
  <si>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</si>
  <si>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</si>
  <si>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</si>
  <si>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</si>
  <si>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</si>
  <si>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</si>
  <si>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</si>
  <si>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</si>
  <si>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</si>
  <si>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</si>
  <si>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</si>
  <si>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</si>
  <si>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</si>
  <si>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</si>
  <si>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</si>
  <si>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</si>
  <si>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</si>
  <si>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</si>
  <si>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</si>
  <si>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</si>
  <si>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</si>
  <si>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</si>
  <si>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</si>
  <si>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</si>
  <si>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</si>
  <si>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</si>
  <si>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</si>
  <si>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</si>
  <si>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</si>
  <si>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</si>
  <si>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</si>
  <si>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</si>
  <si>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</si>
  <si>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</si>
  <si>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</si>
  <si>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</si>
  <si>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</si>
  <si>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</si>
  <si>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</si>
  <si>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</si>
  <si>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</si>
  <si>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</si>
  <si>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</si>
  <si>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</si>
  <si>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</si>
  <si>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</si>
  <si>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</si>
  <si>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</si>
  <si>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</si>
  <si>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</si>
  <si>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</si>
  <si>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</si>
  <si>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</si>
  <si>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</si>
  <si>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</si>
  <si>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</si>
  <si>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</si>
  <si>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</si>
  <si>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</si>
  <si>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</si>
  <si>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</si>
  <si>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</si>
  <si>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</si>
  <si>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</si>
  <si>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</si>
  <si>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</si>
  <si>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</si>
  <si>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</si>
  <si>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</si>
  <si>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</si>
  <si>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</si>
  <si>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</si>
  <si>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</si>
  <si>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</si>
  <si>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</si>
  <si>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</si>
  <si>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</si>
  <si>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</si>
  <si>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</si>
  <si>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</si>
  <si>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</si>
  <si>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</si>
  <si>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</si>
  <si>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</si>
  <si>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</si>
  <si>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</si>
  <si>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</si>
  <si>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</si>
  <si>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</si>
  <si>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</si>
  <si>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</si>
  <si>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</si>
  <si>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</si>
  <si>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</si>
  <si>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</si>
  <si>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</si>
  <si>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</si>
  <si>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</si>
  <si>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</si>
  <si>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</si>
  <si>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</si>
  <si>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</si>
  <si>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</si>
  <si>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</si>
  <si>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</si>
  <si>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</si>
  <si>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</si>
  <si>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</si>
  <si>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</si>
  <si>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</si>
  <si>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</si>
  <si>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</si>
  <si>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</si>
  <si>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</si>
  <si>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</si>
  <si>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</si>
  <si>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</si>
  <si>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</si>
  <si>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</si>
  <si>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</si>
  <si>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</si>
  <si>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</si>
  <si>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</si>
  <si>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</si>
  <si>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</si>
  <si>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</si>
  <si>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</si>
  <si>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</si>
  <si>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</si>
  <si>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</si>
  <si>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</si>
  <si>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</si>
  <si>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</si>
  <si>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</si>
  <si>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</si>
  <si>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</si>
  <si>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</si>
  <si>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</si>
  <si>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</si>
  <si>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</si>
  <si>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</si>
  <si>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</si>
  <si>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</si>
  <si>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</si>
  <si>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</si>
  <si>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</si>
  <si>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</si>
  <si>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</si>
  <si>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</si>
  <si>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</si>
  <si>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</si>
  <si>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</si>
  <si>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</si>
  <si>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</si>
  <si>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</si>
  <si>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</si>
  <si>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</si>
  <si>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</si>
  <si>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</si>
  <si>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</si>
  <si>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</si>
  <si>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</si>
  <si>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</si>
  <si>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</si>
  <si>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</si>
  <si>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</si>
  <si>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</si>
  <si>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</si>
  <si>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</si>
  <si>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</si>
  <si>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</si>
  <si>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</si>
  <si>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</si>
  <si>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</si>
  <si>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</si>
  <si>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</si>
  <si>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</si>
  <si>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</si>
  <si>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</si>
  <si>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</si>
  <si>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</si>
  <si>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</si>
  <si>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</si>
  <si>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</si>
  <si>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</si>
  <si>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</si>
  <si>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</si>
  <si>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</si>
  <si>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</si>
  <si>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</si>
  <si>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</si>
  <si>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</si>
  <si>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</si>
  <si>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</si>
  <si>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</si>
  <si>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</si>
  <si>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</si>
  <si>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</si>
  <si>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</si>
  <si>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</si>
  <si>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</si>
  <si>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</si>
  <si>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</si>
  <si>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</si>
  <si>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</si>
  <si>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</si>
  <si>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</si>
  <si>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</si>
  <si>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</si>
  <si>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</si>
  <si>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</si>
  <si>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</si>
  <si>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</si>
  <si>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</si>
  <si>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</si>
  <si>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</si>
  <si>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</si>
  <si>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</si>
  <si>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</si>
  <si>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</si>
  <si>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</si>
  <si>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</si>
  <si>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</si>
  <si>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</si>
  <si>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</si>
  <si>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</si>
  <si>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</si>
  <si>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</si>
  <si>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</si>
  <si>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</si>
  <si>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</si>
  <si>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</si>
  <si>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</si>
  <si>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</si>
  <si>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</si>
  <si>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</si>
  <si>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</si>
  <si>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</si>
  <si>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</si>
  <si>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</si>
  <si>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</si>
  <si>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</si>
  <si>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</si>
  <si>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</si>
  <si>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</si>
  <si>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</si>
  <si>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</si>
  <si>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</si>
  <si>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</si>
  <si>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</si>
  <si>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</si>
  <si>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</si>
  <si>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</si>
  <si>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</si>
  <si>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</si>
  <si>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</si>
  <si>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</si>
  <si>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</si>
  <si>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</si>
  <si>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</si>
  <si>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</si>
  <si>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</si>
  <si>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</si>
  <si>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</si>
  <si>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</si>
  <si>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</si>
  <si>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</si>
  <si>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</si>
  <si>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</si>
  <si>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</si>
  <si>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</si>
  <si>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</si>
  <si>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</si>
  <si>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</si>
  <si>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</si>
  <si>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</si>
  <si>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</si>
  <si>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</si>
  <si>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</si>
  <si>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</si>
  <si>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</si>
  <si>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</si>
  <si>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</si>
  <si>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</si>
  <si>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</si>
  <si>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</si>
  <si>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</si>
  <si>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</si>
  <si>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</si>
  <si>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</si>
  <si>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</si>
  <si>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</si>
  <si>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</si>
  <si>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</si>
  <si>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</si>
  <si>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</si>
  <si>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</si>
  <si>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</si>
  <si>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</si>
  <si>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</si>
  <si>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</si>
  <si>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</si>
  <si>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</si>
  <si>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</si>
  <si>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</si>
  <si>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</si>
  <si>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</si>
  <si>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</si>
  <si>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</si>
  <si>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</si>
  <si>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</si>
  <si>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</si>
  <si>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</si>
  <si>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</si>
  <si>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</si>
  <si>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</si>
  <si>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</si>
  <si>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</si>
  <si>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</si>
  <si>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</si>
  <si>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</si>
  <si>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</si>
  <si>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</si>
  <si>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</si>
  <si>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</si>
  <si>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</si>
  <si>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</si>
  <si>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</si>
  <si>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</si>
  <si>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</si>
  <si>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</si>
  <si>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</si>
  <si>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</si>
  <si>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</si>
  <si>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</si>
  <si>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</si>
  <si>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</si>
  <si>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</si>
  <si>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</si>
  <si>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</si>
  <si>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</si>
  <si>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</si>
  <si>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</si>
  <si>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</si>
  <si>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</si>
  <si>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</si>
  <si>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</si>
  <si>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</si>
  <si>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</si>
  <si>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</si>
  <si>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</si>
  <si>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</si>
  <si>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</si>
  <si>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</si>
  <si>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</si>
  <si>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</si>
  <si>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</si>
  <si>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</si>
  <si>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</si>
  <si>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</si>
  <si>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</si>
  <si>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</si>
  <si>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</si>
  <si>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</si>
  <si>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</si>
  <si>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</si>
  <si>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</si>
  <si>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</si>
  <si>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</si>
  <si>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</si>
  <si>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</si>
  <si>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</si>
  <si>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</si>
  <si>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</si>
  <si>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</si>
  <si>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</si>
  <si>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</si>
  <si>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</si>
  <si>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</si>
  <si>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</si>
  <si>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</si>
  <si>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</si>
  <si>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</si>
  <si>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</si>
  <si>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</si>
  <si>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</si>
  <si>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</si>
  <si>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</si>
  <si>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</si>
  <si>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</si>
  <si>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</si>
  <si>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</si>
  <si>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</si>
  <si>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</si>
  <si>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</si>
  <si>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</si>
  <si>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</si>
  <si>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</si>
  <si>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</si>
  <si>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</si>
  <si>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</si>
  <si>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</si>
  <si>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</si>
  <si>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</si>
  <si>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</si>
  <si>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</si>
  <si>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</si>
  <si>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</si>
  <si>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</si>
  <si>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</si>
  <si>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</si>
  <si>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</si>
  <si>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</si>
  <si>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</si>
  <si>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</si>
  <si>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</si>
  <si>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</si>
  <si>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</si>
  <si>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</si>
  <si>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</si>
  <si>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</si>
  <si>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</si>
  <si>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</si>
  <si>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</si>
  <si>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</si>
  <si>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</si>
  <si>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</si>
  <si>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</si>
  <si>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</si>
  <si>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</si>
  <si>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</si>
  <si>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</si>
  <si>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</si>
  <si>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</si>
  <si>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</si>
  <si>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</si>
  <si>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</si>
  <si>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</si>
  <si>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</si>
  <si>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</si>
  <si>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</si>
  <si>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</si>
  <si>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</si>
  <si>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</si>
  <si>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</si>
  <si>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</si>
  <si>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</si>
  <si>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</si>
  <si>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</si>
  <si>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</si>
  <si>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</si>
  <si>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</si>
  <si>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</si>
  <si>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</si>
  <si>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</si>
  <si>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</si>
  <si>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</si>
  <si>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</si>
  <si>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</si>
  <si>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</si>
  <si>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</si>
  <si>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</si>
  <si>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</si>
  <si>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</si>
  <si>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</si>
  <si>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</si>
  <si>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</si>
  <si>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</si>
  <si>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</si>
  <si>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</si>
  <si>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</si>
  <si>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</si>
  <si>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</si>
  <si>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</si>
  <si>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</si>
  <si>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</si>
  <si>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</si>
  <si>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</si>
  <si>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</si>
  <si>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</si>
  <si>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</si>
  <si>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</si>
  <si>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</si>
  <si>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</si>
  <si>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</si>
  <si>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</si>
  <si>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</si>
  <si>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</si>
  <si>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</si>
  <si>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</si>
  <si>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</si>
  <si>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</si>
  <si>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</si>
  <si>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</si>
  <si>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</si>
  <si>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</si>
  <si>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</si>
  <si>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</si>
  <si>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</si>
  <si>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</si>
  <si>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</si>
  <si>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</si>
  <si>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</si>
  <si>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</si>
  <si>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</si>
  <si>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</si>
  <si>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</si>
  <si>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</si>
  <si>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</si>
  <si>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</si>
  <si>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</si>
  <si>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</si>
  <si>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</si>
  <si>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</si>
  <si>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</si>
  <si>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</si>
  <si>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</si>
  <si>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</si>
  <si>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</si>
  <si>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</si>
  <si>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</si>
  <si>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</si>
  <si>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</si>
  <si>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</si>
  <si>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</si>
  <si>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</si>
  <si>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</si>
  <si>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</si>
  <si>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</si>
  <si>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</si>
  <si>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</si>
  <si>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</si>
  <si>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</si>
  <si>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</si>
  <si>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</si>
  <si>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</si>
  <si>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</si>
  <si>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</si>
  <si>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</si>
  <si>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</si>
  <si>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</si>
  <si>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</si>
  <si>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</si>
  <si>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</si>
  <si>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</si>
  <si>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</si>
  <si>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</si>
  <si>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</si>
  <si>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</si>
  <si>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</si>
  <si>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</si>
  <si>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</si>
  <si>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</si>
  <si>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</si>
  <si>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</si>
  <si>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</si>
  <si>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</si>
  <si>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</si>
  <si>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</si>
  <si>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</si>
  <si>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</si>
  <si>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</si>
  <si>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</si>
  <si>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</si>
  <si>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</si>
  <si>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</si>
  <si>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</si>
  <si>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</si>
  <si>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</si>
  <si>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</si>
  <si>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</si>
  <si>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</si>
  <si>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</si>
  <si>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</si>
  <si>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</si>
  <si>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</si>
  <si>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</si>
  <si>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</si>
  <si>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</si>
  <si>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</si>
  <si>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</si>
  <si>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</si>
  <si>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</si>
  <si>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</si>
  <si>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</si>
  <si>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</si>
  <si>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</si>
  <si>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</si>
  <si>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</si>
  <si>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</si>
  <si>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</si>
  <si>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</si>
  <si>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</si>
  <si>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</si>
  <si>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</si>
  <si>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</si>
  <si>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</si>
  <si>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</si>
  <si>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</si>
  <si>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</si>
  <si>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</si>
  <si>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</si>
  <si>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</si>
  <si>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</si>
  <si>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</si>
  <si>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</si>
  <si>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</si>
  <si>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</si>
  <si>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</si>
  <si>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</si>
  <si>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</si>
  <si>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</si>
  <si>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</si>
  <si>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</si>
  <si>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</si>
  <si>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</si>
  <si>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</si>
  <si>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</si>
  <si>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</si>
  <si>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</si>
  <si>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</si>
  <si>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</si>
  <si>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</si>
  <si>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</si>
  <si>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</si>
  <si>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</si>
  <si>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</si>
  <si>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</si>
  <si>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</si>
  <si>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</si>
  <si>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</si>
  <si>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</si>
  <si>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</si>
  <si>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</si>
  <si>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</si>
  <si>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</si>
  <si>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</si>
  <si>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</si>
  <si>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</si>
  <si>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</si>
  <si>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</si>
  <si>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</si>
  <si>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</si>
  <si>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</si>
  <si>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</si>
  <si>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</si>
  <si>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</si>
  <si>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</si>
  <si>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</si>
  <si>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</si>
  <si>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</si>
  <si>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</si>
  <si>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</si>
  <si>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</si>
  <si>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</si>
  <si>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</si>
  <si>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</si>
  <si>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</si>
  <si>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</si>
  <si>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</si>
  <si>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</si>
  <si>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</si>
  <si>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</si>
  <si>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</si>
  <si>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</si>
  <si>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</si>
  <si>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</si>
  <si>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</si>
  <si>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</si>
  <si>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</si>
  <si>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</si>
  <si>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</si>
  <si>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</si>
  <si>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</si>
  <si>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</si>
  <si>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</si>
  <si>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</si>
  <si>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</si>
  <si>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</si>
  <si>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</si>
  <si>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</si>
  <si>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</si>
  <si>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</si>
  <si>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</si>
  <si>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</si>
  <si>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</si>
  <si>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</si>
  <si>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</si>
  <si>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</si>
  <si>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</si>
  <si>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</si>
  <si>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</si>
  <si>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</si>
  <si>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</si>
  <si>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</si>
  <si>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</si>
  <si>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</si>
  <si>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</si>
  <si>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</si>
  <si>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</si>
  <si>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</si>
  <si>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</si>
  <si>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</si>
  <si>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</si>
  <si>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</si>
  <si>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</si>
  <si>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</si>
  <si>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</si>
  <si>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</si>
  <si>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</si>
  <si>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</si>
  <si>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</si>
  <si>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</si>
  <si>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</si>
  <si>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</si>
  <si>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</si>
  <si>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</si>
  <si>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</si>
  <si>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</si>
  <si>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</si>
  <si>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</si>
  <si>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</si>
  <si>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</si>
  <si>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</si>
  <si>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</si>
  <si>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</si>
  <si>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</si>
  <si>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</si>
  <si>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</si>
  <si>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</si>
  <si>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</si>
  <si>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</si>
  <si>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</si>
  <si>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</si>
  <si>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</si>
  <si>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</si>
  <si>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</si>
  <si>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</si>
  <si>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</si>
  <si>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</si>
  <si>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</si>
  <si>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</si>
  <si>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</si>
  <si>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</si>
  <si>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</si>
  <si>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</si>
  <si>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</si>
  <si>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</si>
  <si>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</si>
  <si>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</si>
  <si>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</si>
  <si>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</si>
  <si>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</si>
  <si>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</si>
  <si>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</si>
  <si>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</si>
  <si>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</si>
  <si>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</si>
  <si>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</si>
  <si>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</si>
  <si>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</si>
  <si>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</si>
  <si>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</si>
  <si>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</si>
  <si>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</si>
  <si>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</si>
  <si>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</si>
  <si>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</si>
  <si>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</si>
  <si>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</si>
  <si>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</si>
  <si>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</si>
  <si>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</si>
  <si>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</si>
  <si>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</si>
  <si>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</si>
  <si>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</si>
  <si>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</si>
  <si>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</si>
  <si>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</si>
  <si>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</si>
  <si>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</si>
  <si>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</si>
  <si>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</si>
  <si>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</si>
  <si>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</si>
  <si>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</si>
  <si>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</si>
  <si>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</si>
  <si>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</si>
  <si>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</si>
  <si>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</si>
  <si>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</si>
  <si>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</si>
  <si>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</si>
  <si>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</si>
  <si>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</si>
  <si>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</si>
  <si>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</si>
  <si>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</si>
  <si>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</si>
  <si>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</si>
  <si>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</si>
  <si>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</si>
  <si>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</si>
  <si>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</si>
  <si>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</si>
  <si>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</si>
  <si>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</si>
  <si>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</si>
  <si>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</si>
  <si>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</si>
  <si>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</si>
  <si>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</si>
  <si>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</si>
  <si>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</si>
  <si>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</si>
  <si>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</si>
  <si>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</si>
  <si>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</si>
  <si>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</si>
  <si>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</si>
  <si>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</si>
  <si>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</si>
  <si>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</si>
  <si>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</si>
  <si>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</si>
  <si>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</si>
  <si>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</si>
  <si>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</si>
  <si>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</si>
  <si>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</si>
  <si>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</si>
  <si>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</si>
  <si>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</si>
  <si>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</si>
  <si>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</si>
  <si>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</si>
  <si>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</si>
  <si>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</si>
  <si>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</si>
  <si>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</si>
  <si>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</si>
  <si>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</si>
  <si>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</si>
  <si>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</si>
  <si>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</si>
  <si>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</si>
  <si>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</si>
  <si>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</si>
  <si>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</si>
  <si>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</si>
  <si>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</si>
  <si>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</si>
  <si>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</si>
  <si>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</si>
  <si>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</si>
  <si>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</si>
  <si>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</si>
  <si>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</si>
  <si>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</si>
  <si>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</si>
  <si>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</si>
  <si>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</si>
  <si>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</si>
  <si>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</si>
  <si>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</si>
  <si>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</si>
  <si>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</si>
  <si>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</si>
  <si>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</si>
  <si>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</si>
  <si>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</si>
  <si>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</si>
  <si>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</si>
  <si>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</si>
  <si>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</si>
  <si>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</si>
  <si>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</si>
  <si>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</si>
  <si>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</si>
  <si>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</si>
  <si>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</si>
  <si>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</si>
  <si>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</si>
  <si>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</si>
  <si>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</si>
  <si>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</si>
  <si>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</si>
  <si>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</si>
  <si>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</si>
  <si>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</si>
  <si>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</si>
  <si>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</si>
  <si>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</si>
  <si>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</si>
  <si>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</si>
  <si>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</si>
  <si>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</si>
  <si>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</si>
  <si>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</si>
  <si>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</si>
  <si>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</si>
  <si>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</si>
  <si>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</si>
  <si>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</si>
  <si>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</si>
  <si>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</si>
  <si>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</si>
  <si>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</si>
  <si>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</si>
  <si>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</si>
  <si>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</si>
  <si>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</si>
  <si>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</si>
  <si>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</si>
  <si>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</si>
  <si>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</si>
  <si>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</si>
  <si>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</si>
  <si>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</si>
  <si>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</si>
  <si>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</si>
  <si>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</si>
  <si>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</si>
  <si>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</si>
  <si>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</si>
  <si>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</si>
  <si>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</si>
  <si>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</si>
  <si>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</si>
  <si>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</si>
  <si>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</si>
  <si>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</si>
  <si>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</si>
  <si>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</si>
  <si>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</si>
  <si>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</si>
  <si>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</si>
  <si>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</si>
  <si>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</si>
  <si>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</si>
  <si>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</si>
  <si>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</si>
  <si>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</si>
  <si>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</si>
  <si>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</si>
  <si>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</si>
  <si>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</si>
  <si>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</si>
  <si>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</si>
  <si>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</si>
  <si>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</si>
  <si>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</si>
  <si>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</si>
  <si>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</si>
  <si>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</si>
  <si>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</si>
  <si>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</si>
  <si>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</si>
  <si>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</si>
  <si>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</si>
  <si>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</si>
  <si>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</si>
  <si>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</si>
  <si>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</si>
  <si>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</si>
  <si>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</si>
  <si>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</si>
  <si>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</si>
  <si>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</si>
  <si>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</si>
  <si>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</si>
  <si>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</si>
  <si>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</si>
  <si>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</si>
  <si>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</si>
  <si>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</si>
  <si>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</si>
  <si>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</si>
  <si>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</si>
  <si>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</si>
  <si>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</si>
  <si>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</si>
  <si>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</si>
  <si>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</si>
  <si>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</si>
  <si>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</si>
  <si>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</si>
  <si>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</si>
  <si>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</si>
  <si>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</si>
  <si>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</si>
  <si>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</si>
  <si>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</si>
  <si>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</si>
  <si>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</si>
  <si>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</si>
  <si>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</si>
  <si>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</si>
  <si>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</si>
  <si>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</si>
  <si>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</si>
  <si>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</si>
  <si>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</si>
  <si>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</si>
  <si>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</si>
  <si>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</si>
  <si>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</si>
  <si>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</si>
  <si>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</si>
  <si>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</si>
  <si>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</si>
  <si>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</si>
  <si>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</si>
  <si>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</si>
  <si>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</si>
  <si>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</si>
  <si>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</si>
  <si>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</si>
  <si>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</si>
  <si>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</si>
  <si>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</si>
  <si>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</si>
  <si>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</si>
  <si>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</si>
  <si>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</si>
  <si>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</si>
  <si>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</si>
  <si>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</si>
  <si>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</si>
  <si>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</si>
  <si>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</si>
  <si>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</si>
  <si>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</si>
  <si>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</si>
  <si>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</si>
  <si>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</si>
  <si>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</si>
  <si>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</si>
  <si>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</si>
  <si>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</si>
  <si>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</si>
  <si>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</si>
  <si>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</si>
  <si>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</si>
  <si>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</si>
  <si>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</si>
  <si>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</si>
  <si>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</si>
  <si>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</si>
  <si>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</si>
  <si>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</si>
  <si>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</si>
  <si>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</si>
  <si>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</si>
  <si>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</si>
  <si>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</si>
  <si>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</si>
  <si>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</si>
  <si>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</si>
  <si>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</si>
  <si>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</si>
  <si>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</si>
  <si>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</si>
  <si>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</si>
  <si>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</si>
  <si>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</si>
  <si>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</si>
  <si>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</si>
  <si>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</si>
  <si>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</si>
  <si>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</si>
  <si>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</si>
  <si>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</si>
  <si>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</si>
  <si>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</si>
  <si>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</si>
  <si>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</si>
  <si>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</si>
  <si>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</si>
  <si>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</si>
  <si>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</si>
  <si>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</si>
  <si>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</si>
  <si>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</si>
  <si>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</si>
  <si>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</si>
  <si>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</si>
  <si>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</si>
  <si>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</si>
  <si>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</si>
  <si>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</si>
  <si>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</si>
  <si>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</si>
  <si>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</si>
  <si>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</si>
  <si>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</si>
  <si>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</si>
  <si>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</si>
  <si>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</si>
  <si>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</si>
  <si>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</si>
  <si>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</si>
  <si>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</si>
  <si>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</si>
  <si>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</si>
  <si>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</si>
  <si>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</si>
  <si>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</si>
  <si>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</si>
  <si>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</si>
  <si>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</si>
  <si>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</si>
  <si>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</si>
  <si>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</si>
  <si>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</si>
  <si>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</si>
  <si>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</si>
  <si>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</si>
  <si>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</si>
  <si>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</si>
  <si>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</si>
  <si>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</si>
  <si>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</si>
  <si>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</si>
  <si>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</si>
  <si>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</si>
  <si>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</si>
  <si>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</si>
  <si>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</si>
  <si>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</si>
  <si>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</si>
  <si>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</si>
  <si>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</si>
  <si>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</si>
  <si>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</si>
  <si>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</si>
  <si>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</si>
  <si>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</si>
  <si>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</si>
  <si>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</si>
  <si>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</si>
  <si>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</si>
  <si>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</si>
  <si>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</si>
  <si>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</si>
  <si>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</si>
  <si>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</si>
  <si>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</si>
  <si>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</si>
  <si>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</si>
  <si>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</si>
  <si>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</si>
  <si>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</si>
  <si>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</si>
  <si>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</si>
  <si>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</si>
  <si>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</si>
  <si>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</si>
  <si>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</si>
  <si>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</si>
  <si>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</si>
  <si>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</si>
  <si>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</si>
  <si>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</si>
  <si>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</si>
  <si>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</si>
  <si>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</si>
  <si>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</si>
  <si>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</si>
  <si>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</si>
  <si>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</si>
  <si>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</si>
  <si>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</si>
  <si>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</si>
  <si>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</si>
  <si>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</si>
  <si>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</si>
  <si>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</si>
  <si>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</si>
  <si>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</si>
  <si>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</si>
  <si>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</si>
  <si>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</si>
  <si>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</si>
  <si>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</si>
  <si>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</si>
  <si>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</si>
  <si>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</si>
  <si>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</si>
  <si>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</si>
  <si>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</si>
  <si>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</si>
  <si>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</si>
  <si>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</si>
  <si>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</si>
  <si>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</si>
  <si>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</si>
  <si>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</si>
  <si>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</si>
  <si>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</si>
  <si>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</si>
  <si>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</si>
  <si>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</si>
  <si>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</si>
  <si>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</si>
  <si>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</si>
  <si>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</si>
  <si>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</si>
  <si>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</si>
  <si>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</si>
  <si>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</si>
  <si>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</si>
  <si>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</si>
  <si>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</si>
  <si>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</si>
  <si>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</si>
  <si>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</si>
  <si>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</si>
  <si>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</si>
  <si>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</si>
  <si>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</si>
  <si>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</si>
  <si>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</si>
  <si>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</si>
  <si>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</si>
  <si>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</si>
  <si>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</si>
  <si>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</si>
  <si>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</si>
  <si>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</si>
  <si>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</si>
  <si>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</si>
  <si>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</si>
  <si>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</si>
  <si>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</si>
  <si>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</si>
  <si>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</si>
  <si>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</si>
  <si>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</si>
  <si>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</si>
  <si>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</si>
  <si>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</si>
  <si>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</si>
  <si>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</si>
  <si>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</si>
  <si>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</si>
  <si>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</si>
  <si>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</si>
  <si>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</si>
  <si>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</si>
  <si>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</si>
  <si>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</si>
  <si>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</si>
  <si>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</si>
  <si>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</si>
  <si>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</si>
  <si>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</si>
  <si>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</si>
  <si>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</si>
  <si>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</si>
  <si>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</si>
  <si>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</si>
  <si>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</si>
  <si>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</si>
  <si>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</si>
  <si>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</si>
  <si>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</si>
  <si>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</si>
  <si>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</si>
  <si>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</si>
  <si>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</si>
  <si>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</si>
  <si>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</si>
  <si>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</si>
  <si>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</si>
  <si>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</si>
  <si>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</si>
  <si>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</si>
  <si>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</si>
  <si>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</si>
  <si>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</si>
  <si>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</si>
  <si>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</si>
  <si>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</si>
  <si>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</si>
  <si>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</si>
  <si>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</si>
  <si>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</si>
  <si>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</si>
  <si>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</si>
  <si>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</si>
  <si>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</si>
  <si>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</si>
  <si>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</si>
  <si>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</si>
  <si>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</si>
  <si>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</si>
  <si>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</si>
  <si>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</si>
  <si>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</si>
  <si>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</si>
  <si>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</si>
  <si>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</si>
  <si>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</si>
  <si>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</si>
  <si>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</si>
  <si>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</si>
  <si>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</si>
  <si>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</si>
  <si>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</si>
  <si>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</si>
  <si>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</si>
  <si>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</si>
  <si>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</si>
  <si>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</si>
  <si>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</si>
  <si>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</si>
  <si>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</si>
  <si>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</si>
  <si>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</si>
  <si>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</si>
  <si>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</si>
  <si>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</si>
  <si>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</si>
  <si>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</si>
  <si>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</si>
  <si>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</si>
  <si>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</si>
  <si>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</si>
  <si>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</si>
  <si>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</si>
  <si>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</si>
  <si>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</si>
  <si>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</si>
  <si>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</si>
  <si>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</si>
  <si>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</si>
  <si>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</si>
  <si>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</si>
  <si>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</si>
  <si>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</si>
  <si>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</si>
  <si>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</si>
  <si>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</si>
  <si>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</si>
  <si>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</si>
  <si>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</si>
  <si>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</si>
  <si>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</si>
  <si>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</si>
  <si>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</si>
  <si>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</si>
  <si>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</si>
  <si>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</si>
  <si>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</si>
  <si>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</si>
  <si>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</si>
  <si>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</si>
  <si>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</si>
  <si>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</si>
  <si>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</si>
  <si>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</si>
  <si>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</si>
  <si>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</si>
  <si>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</si>
  <si>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</si>
  <si>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</si>
  <si>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</si>
  <si>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</si>
  <si>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</si>
  <si>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</si>
  <si>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</si>
  <si>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</si>
  <si>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</si>
  <si>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</si>
  <si>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</si>
  <si>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</si>
  <si>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</si>
  <si>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</si>
  <si>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</si>
  <si>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</si>
  <si>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</si>
  <si>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</si>
  <si>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</si>
  <si>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</si>
  <si>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</si>
  <si>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</si>
  <si>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</si>
  <si>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</si>
  <si>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</si>
  <si>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</si>
  <si>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</si>
  <si>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</si>
  <si>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</si>
  <si>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</si>
  <si>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</si>
  <si>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</si>
  <si>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</si>
  <si>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</si>
  <si>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</si>
  <si>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</si>
  <si>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</si>
  <si>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</si>
  <si>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</si>
  <si>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</si>
  <si>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</si>
  <si>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</si>
  <si>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</si>
  <si>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</si>
  <si>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</si>
  <si>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</si>
  <si>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</si>
  <si>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</si>
  <si>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</si>
  <si>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</si>
  <si>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</si>
  <si>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</si>
  <si>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</si>
  <si>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</si>
  <si>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</si>
  <si>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</si>
  <si>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</si>
  <si>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</si>
  <si>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</si>
  <si>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</si>
  <si>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</si>
  <si>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</si>
  <si>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</si>
  <si>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</si>
  <si>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</si>
  <si>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</si>
  <si>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</si>
  <si>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</si>
  <si>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</si>
  <si>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</si>
  <si>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</si>
  <si>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</si>
  <si>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</si>
  <si>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</si>
  <si>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</si>
  <si>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</si>
  <si>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</si>
  <si>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</si>
  <si>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</si>
  <si>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</si>
  <si>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</si>
  <si>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</si>
  <si>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</si>
  <si>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</si>
  <si>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</si>
  <si>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</si>
  <si>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</si>
  <si>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</si>
  <si>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</si>
  <si>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</si>
  <si>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</si>
  <si>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</si>
  <si>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</si>
  <si>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</si>
  <si>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</si>
  <si>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</si>
  <si>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</si>
  <si>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</si>
  <si>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</si>
  <si>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</si>
  <si>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</si>
  <si>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</si>
  <si>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</si>
  <si>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</si>
  <si>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</si>
  <si>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</si>
  <si>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</si>
  <si>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</si>
  <si>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</si>
  <si>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</si>
  <si>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</si>
  <si>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</si>
  <si>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</si>
  <si>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</si>
  <si>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</si>
  <si>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</si>
  <si>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</si>
  <si>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</si>
  <si>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</si>
  <si>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</si>
  <si>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</si>
  <si>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</si>
  <si>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</si>
  <si>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</si>
  <si>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</si>
  <si>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</si>
  <si>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</si>
  <si>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</si>
  <si>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</si>
  <si>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</si>
  <si>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</si>
  <si>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</si>
  <si>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</si>
  <si>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</si>
  <si>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</si>
  <si>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</si>
  <si>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</si>
  <si>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</si>
  <si>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</si>
  <si>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</si>
  <si>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</si>
  <si>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</si>
  <si>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</si>
  <si>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</si>
  <si>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</si>
  <si>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</si>
  <si>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</si>
  <si>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</si>
  <si>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</si>
  <si>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</si>
  <si>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</si>
  <si>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</si>
  <si>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</si>
  <si>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</si>
  <si>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</si>
  <si>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</si>
  <si>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</si>
  <si>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</si>
  <si>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</si>
  <si>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</si>
  <si>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</si>
  <si>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</si>
  <si>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</si>
  <si>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</si>
  <si>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</si>
  <si>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</si>
  <si>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</si>
  <si>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</si>
  <si>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</si>
  <si>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</si>
  <si>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</si>
  <si>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</si>
  <si>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</si>
  <si>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</si>
  <si>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</si>
  <si>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</si>
  <si>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</si>
  <si>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</si>
  <si>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</si>
  <si>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</si>
  <si>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</si>
  <si>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</si>
  <si>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</si>
  <si>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</si>
  <si>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</si>
  <si>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</si>
  <si>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</si>
  <si>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</si>
  <si>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</si>
  <si>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</si>
  <si>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</si>
  <si>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</si>
  <si>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</si>
  <si>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</si>
  <si>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</si>
  <si>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</si>
  <si>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</si>
  <si>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</si>
  <si>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</si>
  <si>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</si>
  <si>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</si>
  <si>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</si>
  <si>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</si>
  <si>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</si>
  <si>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</si>
  <si>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</si>
  <si>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</si>
  <si>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</si>
  <si>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</si>
  <si>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</si>
  <si>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</si>
  <si>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</si>
  <si>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</si>
  <si>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</si>
  <si>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</si>
  <si>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</si>
  <si>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</si>
  <si>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</si>
  <si>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</si>
  <si>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</si>
  <si>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</si>
  <si>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</si>
  <si>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</si>
  <si>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</si>
  <si>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</si>
  <si>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</si>
  <si>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</si>
  <si>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</si>
  <si>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</si>
  <si>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</si>
  <si>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</si>
  <si>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</si>
  <si>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</si>
  <si>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</si>
  <si>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</si>
  <si>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</si>
  <si>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</si>
  <si>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</si>
  <si>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</si>
  <si>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</si>
  <si>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</si>
  <si>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</si>
  <si>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</si>
  <si>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</si>
  <si>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</si>
  <si>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</si>
  <si>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</si>
  <si>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</si>
  <si>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</si>
  <si>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</si>
  <si>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</si>
  <si>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</si>
  <si>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</si>
  <si>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</si>
  <si>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</si>
  <si>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</si>
  <si>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</si>
  <si>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</si>
  <si>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</si>
  <si>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</si>
  <si>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</si>
  <si>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</si>
  <si>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</si>
  <si>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</si>
  <si>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</si>
  <si>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</si>
  <si>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</si>
  <si>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</si>
  <si>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</si>
  <si>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</si>
  <si>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</si>
  <si>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</si>
  <si>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</si>
  <si>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</si>
  <si>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</si>
  <si>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</si>
  <si>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</si>
  <si>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</si>
  <si>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</si>
  <si>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</si>
  <si>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</si>
  <si>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</si>
  <si>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</si>
  <si>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</si>
  <si>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</si>
  <si>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</si>
  <si>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</si>
  <si>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</si>
  <si>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</si>
  <si>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</si>
  <si>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</si>
  <si>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</si>
  <si>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</si>
  <si>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</si>
  <si>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</si>
  <si>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</si>
  <si>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</si>
  <si>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</si>
  <si>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</si>
  <si>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</si>
  <si>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</si>
  <si>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</si>
  <si>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</si>
  <si>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</si>
  <si>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</si>
  <si>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</si>
  <si>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</si>
  <si>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</si>
  <si>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</si>
  <si>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</si>
  <si>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</si>
  <si>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</si>
  <si>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</si>
  <si>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</si>
  <si>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</si>
  <si>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</si>
  <si>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</si>
  <si>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</si>
  <si>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</si>
  <si>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</si>
  <si>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</si>
  <si>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</si>
  <si>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</si>
  <si>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</si>
  <si>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</si>
  <si>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</si>
  <si>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</si>
  <si>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</si>
  <si>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</si>
  <si>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</si>
  <si>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</si>
  <si>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</si>
  <si>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</si>
  <si>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</si>
  <si>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</si>
  <si>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</si>
  <si>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</si>
  <si>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</si>
  <si>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</si>
  <si>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</si>
  <si>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</si>
  <si>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</si>
  <si>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</si>
  <si>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</si>
  <si>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</si>
  <si>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</si>
  <si>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</si>
  <si>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</si>
  <si>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</si>
  <si>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</si>
  <si>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</si>
  <si>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</si>
  <si>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</si>
  <si>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</si>
  <si>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</si>
  <si>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</si>
  <si>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</si>
  <si>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</si>
  <si>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</si>
  <si>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</si>
  <si>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</si>
  <si>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</si>
  <si>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</si>
  <si>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</si>
  <si>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</si>
  <si>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</si>
  <si>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</si>
  <si>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</si>
  <si>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</si>
  <si>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</si>
  <si>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</si>
  <si>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</si>
  <si>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</si>
  <si>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</si>
  <si>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</si>
  <si>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</si>
  <si>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</si>
  <si>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</si>
  <si>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</si>
  <si>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</si>
  <si>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</si>
  <si>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</si>
  <si>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</si>
  <si>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</si>
  <si>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</si>
  <si>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</si>
  <si>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</si>
  <si>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</si>
  <si>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</si>
  <si>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</si>
  <si>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</si>
  <si>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</si>
  <si>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</si>
  <si>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</si>
  <si>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</si>
  <si>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</si>
  <si>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</si>
  <si>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</si>
  <si>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</si>
  <si>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</si>
  <si>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</si>
  <si>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</si>
  <si>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</si>
  <si>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</si>
  <si>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</si>
  <si>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</si>
  <si>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</si>
  <si>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</si>
  <si>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</si>
  <si>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</si>
  <si>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</si>
  <si>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</si>
  <si>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</si>
  <si>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</si>
  <si>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</si>
  <si>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</si>
  <si>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</si>
  <si>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</si>
  <si>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</si>
  <si>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</si>
  <si>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</si>
  <si>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</si>
  <si>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</si>
  <si>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</si>
  <si>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</si>
  <si>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</si>
  <si>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</si>
  <si>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</si>
  <si>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</si>
  <si>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</si>
  <si>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</si>
  <si>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</si>
  <si>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</si>
  <si>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</si>
  <si>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</si>
  <si>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</si>
  <si>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</si>
  <si>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</si>
  <si>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</si>
  <si>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</si>
  <si>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</si>
  <si>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</si>
  <si>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</si>
  <si>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</si>
  <si>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</si>
  <si>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</si>
  <si>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</si>
  <si>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</si>
  <si>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</si>
  <si>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</si>
  <si>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</si>
  <si>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</si>
  <si>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</si>
  <si>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</si>
  <si>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</si>
  <si>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</si>
  <si>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</si>
  <si>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</si>
  <si>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</si>
  <si>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</si>
  <si>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</si>
  <si>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</si>
  <si>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</si>
  <si>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</si>
  <si>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</si>
  <si>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</si>
  <si>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</si>
  <si>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</si>
  <si>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</si>
  <si>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</si>
  <si>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</si>
  <si>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</si>
  <si>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</si>
  <si>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</si>
  <si>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</si>
  <si>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</si>
  <si>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</si>
  <si>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</si>
  <si>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</si>
  <si>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</si>
  <si>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</si>
  <si>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</si>
  <si>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</si>
  <si>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</si>
  <si>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</si>
  <si>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</si>
  <si>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</si>
  <si>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</si>
  <si>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</si>
  <si>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</si>
  <si>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</si>
  <si>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</si>
  <si>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</si>
  <si>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</si>
  <si>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</si>
  <si>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</si>
  <si>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</si>
  <si>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</si>
  <si>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</si>
  <si>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</si>
  <si>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</si>
  <si>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</si>
  <si>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</si>
  <si>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</si>
  <si>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</si>
  <si>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</si>
  <si>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</si>
  <si>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</si>
  <si>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</si>
  <si>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</si>
  <si>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</si>
  <si>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</si>
  <si>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</si>
  <si>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</si>
  <si>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</si>
  <si>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</si>
  <si>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</si>
  <si>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</si>
  <si>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</si>
  <si>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</si>
  <si>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</si>
  <si>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</si>
  <si>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</si>
  <si>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</si>
  <si>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</si>
  <si>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</si>
  <si>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</si>
  <si>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</si>
  <si>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</si>
  <si>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</si>
  <si>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</si>
  <si>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</si>
  <si>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</si>
  <si>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</si>
  <si>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</si>
  <si>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</si>
  <si>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</si>
  <si>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</si>
  <si>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</si>
  <si>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</si>
  <si>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</si>
  <si>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</si>
  <si>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</si>
  <si>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</si>
  <si>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</si>
  <si>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</si>
  <si>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</si>
  <si>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</si>
  <si>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</si>
  <si>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</si>
  <si>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</si>
  <si>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</si>
  <si>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</si>
  <si>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</si>
  <si>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</si>
  <si>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</si>
  <si>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</si>
  <si>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</si>
  <si>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</si>
  <si>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</si>
  <si>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</si>
  <si>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</si>
  <si>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</si>
  <si>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</si>
  <si>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</si>
  <si>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</si>
  <si>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</si>
  <si>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</si>
  <si>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</si>
  <si>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</si>
  <si>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</si>
  <si>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</si>
  <si>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</si>
  <si>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</si>
  <si>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</si>
  <si>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</si>
  <si>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</si>
  <si>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</si>
  <si>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</si>
  <si>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</si>
  <si>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</si>
  <si>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</si>
  <si>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</si>
  <si>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</si>
  <si>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</si>
  <si>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</si>
  <si>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</si>
  <si>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</si>
  <si>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</si>
  <si>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</si>
  <si>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</si>
  <si>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</si>
  <si>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</si>
  <si>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</si>
  <si>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</si>
  <si>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</si>
  <si>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</si>
  <si>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</si>
  <si>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</si>
  <si>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</si>
  <si>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</si>
  <si>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</si>
  <si>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</si>
  <si>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</si>
  <si>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</si>
  <si>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</si>
  <si>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</si>
  <si>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</si>
  <si>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</si>
  <si>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</si>
  <si>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</si>
  <si>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</si>
  <si>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</si>
  <si>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</si>
  <si>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</si>
  <si>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</si>
  <si>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</si>
  <si>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</si>
  <si>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</si>
  <si>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</si>
  <si>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</si>
  <si>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</si>
  <si>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</si>
  <si>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</si>
  <si>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</si>
  <si>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</si>
  <si>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</si>
  <si>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</si>
  <si>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</si>
  <si>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</si>
  <si>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</si>
  <si>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</si>
  <si>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</si>
  <si>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</si>
  <si>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</si>
  <si>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</si>
  <si>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</si>
  <si>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</si>
  <si>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</si>
  <si>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</si>
  <si>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</si>
  <si>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</si>
  <si>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</si>
  <si>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</si>
  <si>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</si>
  <si>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</si>
  <si>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</si>
  <si>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</si>
  <si>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</si>
  <si>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</si>
  <si>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</si>
  <si>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</si>
  <si>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</si>
  <si>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</si>
  <si>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</si>
  <si>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</si>
  <si>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</si>
  <si>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</si>
  <si>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</si>
  <si>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</si>
  <si>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</si>
  <si>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</si>
  <si>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</si>
  <si>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</si>
  <si>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</si>
  <si>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</si>
  <si>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</si>
  <si>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</si>
  <si>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</si>
  <si>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</si>
  <si>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</si>
  <si>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</si>
  <si>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</si>
  <si>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</si>
  <si>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</si>
  <si>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</si>
  <si>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</si>
  <si>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</si>
  <si>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</si>
  <si>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</si>
  <si>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</si>
  <si>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</si>
  <si>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</si>
  <si>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</si>
  <si>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</si>
  <si>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</si>
  <si>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</si>
  <si>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</si>
  <si>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</si>
  <si>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</si>
  <si>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</si>
  <si>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</si>
  <si>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</si>
  <si>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</si>
  <si>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</si>
  <si>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</si>
  <si>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</si>
  <si>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</si>
  <si>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</si>
  <si>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</si>
  <si>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</si>
  <si>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</si>
  <si>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</si>
  <si>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</si>
  <si>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</si>
  <si>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</si>
  <si>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</si>
  <si>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</si>
  <si>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</si>
  <si>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</si>
  <si>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</si>
  <si>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</si>
  <si>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</si>
  <si>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</si>
  <si>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</si>
  <si>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</si>
  <si>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</si>
  <si>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</si>
  <si>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</si>
  <si>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</si>
  <si>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</si>
  <si>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</si>
  <si>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</si>
  <si>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</si>
  <si>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</si>
  <si>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</si>
  <si>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</si>
  <si>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</si>
  <si>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</si>
  <si>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</si>
  <si>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</si>
  <si>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</si>
  <si>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</si>
  <si>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</si>
  <si>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</si>
  <si>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</si>
  <si>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</si>
  <si>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</si>
  <si>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</si>
  <si>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</si>
  <si>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</si>
  <si>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</si>
  <si>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</si>
  <si>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</si>
  <si>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</si>
  <si>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</si>
  <si>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</si>
  <si>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</si>
  <si>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</si>
  <si>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</si>
  <si>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</si>
  <si>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</si>
  <si>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</si>
  <si>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</si>
  <si>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</si>
  <si>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</si>
  <si>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</si>
  <si>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</si>
  <si>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</si>
  <si>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</si>
  <si>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</si>
  <si>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</si>
  <si>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</si>
  <si>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</si>
  <si>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</si>
  <si>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</si>
  <si>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</si>
  <si>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</si>
  <si>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</si>
  <si>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</si>
  <si>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</si>
  <si>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</si>
  <si>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</si>
  <si>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</si>
  <si>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</si>
  <si>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</si>
  <si>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</si>
  <si>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</si>
  <si>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</si>
  <si>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</si>
  <si>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</si>
  <si>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</si>
  <si>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</si>
  <si>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</si>
  <si>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</si>
  <si>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</si>
  <si>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</si>
  <si>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</si>
  <si>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</si>
  <si>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</si>
  <si>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</si>
  <si>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</si>
  <si>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</si>
  <si>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</si>
  <si>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</si>
  <si>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</si>
  <si>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</si>
  <si>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</si>
  <si>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</si>
  <si>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</si>
  <si>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</si>
  <si>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</si>
  <si>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</si>
  <si>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</si>
  <si>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</si>
  <si>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</si>
  <si>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</si>
  <si>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</si>
  <si>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</si>
  <si>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</si>
  <si>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</si>
  <si>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</si>
  <si>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</si>
  <si>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</si>
  <si>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</si>
  <si>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</si>
  <si>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</si>
  <si>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</si>
  <si>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</si>
  <si>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</si>
  <si>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</si>
  <si>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</si>
  <si>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</si>
  <si>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</si>
  <si>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</si>
  <si>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</si>
  <si>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</si>
  <si>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</si>
  <si>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</si>
  <si>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</si>
  <si>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</si>
  <si>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</si>
  <si>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</si>
  <si>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</si>
  <si>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</si>
  <si>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</si>
  <si>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</si>
  <si>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</si>
  <si>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</si>
  <si>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</si>
  <si>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</si>
  <si>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</si>
  <si>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</si>
  <si>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</si>
  <si>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</si>
  <si>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</si>
  <si>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</si>
  <si>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</si>
  <si>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</si>
  <si>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</si>
  <si>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</si>
  <si>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</si>
  <si>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</si>
  <si>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</si>
  <si>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</si>
  <si>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</si>
  <si>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</si>
  <si>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</si>
  <si>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</si>
  <si>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</si>
  <si>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</si>
  <si>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</si>
  <si>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</si>
  <si>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</si>
  <si>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</si>
  <si>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</si>
  <si>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</si>
  <si>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</si>
  <si>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</si>
  <si>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</si>
  <si>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</si>
  <si>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</si>
  <si>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</si>
  <si>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</si>
  <si>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</si>
  <si>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</si>
  <si>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</si>
  <si>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</si>
  <si>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</si>
  <si>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</si>
  <si>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</si>
  <si>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</si>
  <si>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</si>
  <si>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</si>
  <si>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</si>
  <si>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</si>
  <si>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</si>
  <si>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</si>
  <si>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</si>
  <si>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</si>
  <si>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</si>
  <si>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</si>
  <si>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</si>
  <si>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</si>
  <si>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</si>
  <si>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</si>
  <si>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</si>
  <si>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</si>
  <si>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</si>
  <si>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</si>
  <si>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</si>
  <si>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</si>
  <si>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</si>
  <si>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</si>
  <si>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</si>
  <si>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</si>
  <si>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</si>
  <si>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</si>
  <si>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</si>
  <si>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</si>
  <si>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</si>
  <si>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</si>
  <si>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</si>
  <si>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</si>
  <si>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</si>
  <si>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</si>
  <si>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</si>
  <si>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</si>
  <si>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</si>
  <si>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</si>
  <si>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</si>
  <si>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</si>
  <si>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</si>
  <si>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</si>
  <si>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</si>
  <si>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</si>
  <si>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</si>
  <si>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</si>
  <si>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</si>
  <si>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</si>
  <si>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</si>
  <si>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</si>
  <si>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</si>
  <si>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</si>
  <si>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</si>
  <si>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</si>
  <si>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</si>
  <si>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</si>
  <si>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</si>
  <si>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</si>
  <si>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</si>
  <si>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</si>
  <si>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</si>
  <si>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</si>
  <si>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</si>
  <si>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</si>
  <si>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</si>
  <si>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</si>
  <si>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</si>
  <si>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</si>
  <si>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</si>
  <si>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</si>
  <si>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</si>
  <si>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</si>
  <si>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</si>
  <si>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</si>
  <si>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</si>
  <si>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</si>
  <si>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</si>
  <si>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</si>
  <si>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</si>
  <si>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</si>
  <si>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</si>
  <si>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</si>
  <si>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</si>
  <si>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</si>
  <si>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</si>
  <si>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</si>
  <si>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</si>
  <si>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</si>
  <si>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</si>
  <si>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</si>
  <si>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</si>
  <si>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</si>
  <si>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</si>
  <si>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</si>
  <si>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</si>
  <si>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</si>
  <si>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</si>
  <si>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</si>
  <si>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</si>
  <si>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</si>
  <si>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</si>
  <si>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</si>
  <si>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</si>
  <si>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</si>
  <si>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</si>
  <si>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</si>
  <si>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</si>
  <si>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</si>
  <si>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</si>
  <si>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</si>
  <si>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</si>
  <si>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</si>
  <si>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</si>
  <si>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</si>
  <si>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</si>
  <si>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</si>
  <si>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</si>
  <si>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</si>
  <si>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</si>
  <si>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</si>
  <si>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</si>
  <si>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</si>
  <si>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</si>
  <si>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</si>
  <si>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</si>
  <si>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</si>
  <si>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</si>
  <si>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</si>
  <si>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</si>
  <si>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</si>
  <si>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</si>
  <si>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</si>
  <si>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</si>
  <si>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</si>
  <si>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</si>
  <si>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</si>
  <si>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</si>
  <si>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</si>
  <si>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</si>
  <si>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</si>
  <si>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</si>
  <si>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</si>
  <si>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</si>
  <si>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</si>
  <si>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</si>
  <si>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</si>
  <si>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</si>
  <si>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</si>
  <si>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</si>
  <si>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</si>
  <si>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</si>
  <si>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</si>
  <si>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</si>
  <si>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</si>
  <si>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</si>
  <si>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</si>
  <si>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</si>
  <si>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</si>
  <si>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</si>
  <si>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</si>
  <si>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</si>
  <si>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</si>
  <si>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</si>
  <si>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</si>
  <si>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</si>
  <si>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</si>
  <si>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</si>
  <si>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</si>
  <si>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</si>
  <si>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</si>
  <si>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</si>
  <si>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</si>
  <si>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</si>
  <si>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</si>
  <si>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</si>
  <si>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</si>
  <si>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</si>
  <si>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</si>
  <si>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</si>
  <si>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</si>
  <si>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</si>
  <si>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</si>
  <si>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</si>
  <si>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</si>
  <si>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</si>
  <si>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</si>
  <si>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</si>
  <si>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</si>
  <si>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</si>
  <si>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</si>
  <si>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</si>
  <si>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</si>
  <si>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</si>
  <si>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</si>
  <si>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</si>
  <si>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</si>
  <si>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</si>
  <si>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</si>
  <si>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</si>
  <si>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</si>
  <si>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</si>
  <si>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</si>
  <si>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</si>
  <si>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</si>
  <si>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</si>
  <si>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</si>
  <si>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</si>
  <si>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</si>
  <si>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</si>
  <si>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</si>
  <si>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</si>
  <si>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</si>
  <si>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</si>
  <si>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</si>
  <si>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</si>
  <si>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</si>
  <si>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</si>
  <si>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</si>
  <si>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</si>
  <si>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</si>
  <si>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</si>
  <si>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</si>
  <si>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</si>
  <si>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</si>
  <si>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</si>
  <si>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</si>
  <si>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</si>
  <si>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</si>
  <si>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</si>
  <si>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</si>
  <si>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</si>
  <si>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</si>
  <si>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</si>
  <si>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</si>
  <si>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</si>
  <si>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</si>
  <si>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</si>
  <si>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</si>
  <si>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</si>
  <si>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</si>
  <si>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</si>
  <si>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</si>
  <si>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</si>
  <si>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</si>
  <si>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</si>
  <si>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</si>
  <si>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</si>
  <si>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</si>
  <si>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</si>
  <si>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</si>
  <si>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</si>
  <si>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</si>
  <si>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</si>
  <si>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</si>
  <si>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</si>
  <si>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</si>
  <si>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</si>
  <si>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</si>
  <si>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</si>
  <si>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</si>
  <si>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</si>
  <si>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</si>
  <si>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</si>
  <si>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</si>
  <si>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</si>
  <si>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</si>
  <si>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</si>
  <si>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</si>
  <si>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</si>
  <si>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</si>
  <si>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</si>
  <si>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</si>
  <si>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</si>
  <si>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</si>
  <si>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</si>
  <si>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</si>
  <si>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</si>
  <si>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</si>
  <si>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</si>
  <si>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</si>
  <si>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</si>
  <si>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</si>
  <si>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</si>
  <si>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</si>
  <si>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</si>
  <si>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</si>
  <si>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</si>
  <si>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</si>
  <si>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</si>
  <si>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</si>
  <si>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</si>
  <si>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</si>
  <si>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</si>
  <si>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</si>
  <si>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</si>
  <si>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</si>
  <si>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</si>
  <si>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</si>
  <si>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</si>
  <si>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</si>
  <si>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</si>
  <si>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</si>
  <si>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</si>
  <si>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</si>
  <si>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</si>
  <si>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</si>
  <si>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</si>
  <si>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</si>
  <si>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</si>
  <si>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</si>
  <si>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</si>
  <si>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</si>
  <si>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</si>
  <si>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</si>
  <si>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</si>
  <si>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</si>
  <si>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</si>
  <si>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</si>
  <si>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</si>
  <si>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</si>
  <si>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</si>
  <si>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</si>
  <si>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</si>
  <si>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</si>
  <si>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</si>
  <si>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</si>
  <si>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</si>
  <si>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</si>
  <si>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</si>
  <si>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</si>
  <si>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</si>
  <si>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</si>
  <si>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</si>
  <si>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</si>
  <si>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</si>
  <si>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</si>
  <si>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</si>
  <si>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</si>
  <si>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</si>
  <si>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</si>
  <si>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</si>
  <si>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</si>
  <si>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</si>
  <si>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</si>
  <si>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</si>
  <si>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</si>
  <si>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</si>
  <si>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</si>
  <si>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</si>
  <si>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</si>
  <si>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</si>
  <si>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</si>
  <si>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</si>
  <si>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</si>
  <si>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</si>
  <si>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</si>
  <si>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</si>
  <si>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</si>
  <si>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</si>
  <si>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</si>
  <si>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</si>
  <si>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</si>
  <si>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</si>
  <si>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</si>
  <si>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</si>
  <si>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</si>
  <si>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</si>
  <si>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</si>
  <si>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</si>
  <si>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</si>
  <si>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</si>
  <si>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</si>
  <si>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</si>
  <si>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</si>
  <si>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</si>
  <si>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</si>
  <si>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</si>
  <si>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</si>
  <si>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</si>
  <si>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</si>
  <si>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</si>
  <si>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</si>
  <si>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</si>
  <si>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</si>
  <si>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</si>
  <si>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</si>
  <si>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</si>
  <si>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</si>
  <si>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</si>
  <si>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</si>
  <si>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</si>
  <si>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</si>
  <si>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</si>
  <si>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</si>
  <si>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</si>
  <si>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</si>
  <si>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</si>
  <si>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</si>
  <si>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</si>
  <si>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</si>
  <si>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</si>
  <si>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</si>
  <si>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</si>
  <si>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</si>
  <si>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</si>
  <si>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</si>
  <si>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</si>
  <si>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</si>
  <si>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</si>
  <si>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</si>
  <si>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</si>
  <si>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</si>
  <si>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</si>
  <si>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</si>
  <si>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</si>
  <si>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</si>
  <si>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</si>
  <si>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</si>
  <si>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</si>
  <si>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</si>
  <si>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</si>
  <si>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</si>
  <si>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</si>
  <si>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</si>
  <si>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</si>
  <si>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</si>
  <si>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</si>
  <si>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</si>
  <si>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</si>
  <si>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</si>
  <si>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</si>
  <si>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</si>
  <si>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</si>
  <si>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</si>
  <si>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</si>
  <si>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</si>
  <si>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</si>
  <si>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</si>
  <si>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</si>
  <si>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</si>
  <si>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</si>
  <si>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</si>
  <si>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</si>
  <si>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</si>
  <si>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</si>
  <si>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</si>
  <si>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</si>
  <si>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</si>
  <si>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</si>
  <si>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</si>
  <si>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</si>
  <si>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</si>
  <si>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</si>
  <si>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</si>
  <si>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</si>
  <si>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</si>
  <si>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</si>
  <si>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</si>
  <si>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</si>
  <si>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</si>
  <si>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</si>
  <si>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</si>
  <si>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</si>
  <si>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</si>
  <si>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</si>
  <si>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</si>
  <si>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</si>
  <si>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</si>
  <si>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</si>
  <si>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</si>
  <si>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</si>
  <si>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</si>
  <si>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</si>
  <si>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</si>
  <si>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</si>
  <si>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</si>
  <si>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</si>
  <si>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</si>
  <si>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</si>
  <si>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</si>
  <si>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</si>
  <si>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</si>
  <si>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</si>
  <si>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</si>
  <si>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</si>
  <si>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</si>
  <si>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</si>
  <si>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</si>
  <si>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</si>
  <si>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</si>
  <si>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</si>
  <si>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</si>
  <si>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</si>
  <si>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</si>
  <si>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</si>
  <si>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</si>
  <si>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</si>
  <si>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</si>
  <si>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</si>
  <si>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</si>
  <si>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</si>
  <si>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</si>
  <si>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</si>
  <si>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</si>
  <si>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</si>
  <si>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</si>
  <si>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</si>
  <si>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</si>
  <si>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</si>
  <si>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</si>
  <si>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</si>
  <si>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</si>
  <si>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</si>
  <si>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</si>
  <si>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</si>
  <si>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</si>
  <si>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</si>
  <si>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</si>
  <si>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</si>
  <si>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</si>
  <si>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</si>
  <si>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</si>
  <si>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</si>
  <si>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</si>
  <si>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</si>
  <si>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</si>
  <si>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</si>
  <si>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</si>
  <si>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</si>
  <si>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</si>
  <si>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</si>
  <si>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</si>
  <si>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</si>
  <si>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</si>
  <si>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</si>
  <si>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</si>
  <si>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</si>
  <si>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</si>
  <si>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</si>
  <si>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</si>
  <si>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</si>
  <si>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</si>
  <si>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</si>
  <si>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</si>
  <si>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</si>
  <si>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</si>
  <si>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</si>
  <si>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</si>
  <si>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</si>
  <si>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</si>
  <si>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</si>
  <si>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</si>
  <si>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</si>
  <si>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</si>
  <si>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</si>
  <si>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</si>
  <si>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</si>
  <si>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</si>
  <si>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</si>
  <si>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</si>
  <si>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</si>
  <si>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</si>
  <si>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</si>
  <si>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</si>
  <si>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</si>
  <si>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</si>
  <si>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</si>
  <si>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</si>
  <si>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</si>
  <si>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</si>
  <si>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</si>
  <si>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</si>
  <si>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</si>
  <si>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</si>
  <si>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</si>
  <si>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</si>
  <si>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</si>
  <si>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</si>
  <si>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</si>
  <si>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</si>
  <si>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</si>
  <si>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</si>
  <si>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</si>
  <si>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</si>
  <si>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</si>
  <si>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</si>
  <si>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</si>
  <si>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</si>
  <si>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</si>
  <si>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</si>
  <si>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</si>
  <si>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</si>
  <si>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</si>
  <si>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</si>
  <si>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</si>
  <si>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</si>
  <si>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</si>
  <si>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</si>
  <si>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</si>
  <si>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</si>
  <si>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</si>
  <si>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</si>
  <si>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</si>
  <si>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</si>
  <si>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</si>
  <si>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</si>
  <si>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</si>
  <si>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</si>
  <si>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</si>
  <si>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</si>
  <si>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</si>
  <si>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</si>
  <si>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</si>
  <si>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</si>
  <si>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</si>
  <si>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</si>
  <si>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</si>
  <si>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</si>
  <si>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</si>
  <si>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</si>
  <si>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</si>
  <si>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</si>
  <si>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</si>
  <si>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</si>
  <si>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</si>
  <si>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</si>
  <si>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</si>
  <si>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</si>
  <si>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</si>
  <si>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</si>
  <si>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</si>
  <si>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</si>
  <si>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</si>
  <si>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</si>
  <si>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</si>
  <si>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</si>
  <si>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</si>
  <si>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</si>
  <si>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</si>
  <si>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</si>
  <si>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</si>
  <si>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</si>
  <si>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</si>
  <si>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</si>
  <si>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</si>
  <si>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</si>
  <si>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</si>
  <si>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</si>
  <si>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</si>
  <si>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</si>
  <si>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</si>
  <si>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</si>
  <si>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</si>
  <si>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</si>
  <si>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</si>
  <si>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</si>
  <si>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</si>
  <si>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</si>
  <si>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</si>
  <si>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</si>
  <si>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</si>
  <si>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</si>
  <si>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</si>
  <si>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</si>
  <si>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</si>
  <si>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</si>
  <si>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</si>
  <si>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</si>
  <si>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</si>
  <si>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</si>
  <si>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</si>
  <si>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</si>
  <si>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</si>
  <si>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</si>
  <si>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</si>
  <si>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</si>
  <si>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</si>
  <si>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</si>
  <si>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</si>
  <si>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</si>
  <si>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</si>
  <si>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</si>
  <si>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</si>
  <si>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</si>
  <si>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</si>
  <si>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</si>
  <si>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</si>
  <si>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</si>
  <si>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</si>
  <si>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</si>
  <si>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</si>
  <si>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</si>
  <si>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</si>
  <si>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</si>
  <si>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</si>
  <si>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</si>
  <si>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</si>
  <si>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</si>
  <si>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</si>
  <si>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</si>
  <si>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</si>
  <si>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</si>
  <si>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</si>
  <si>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</si>
  <si>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</si>
  <si>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</si>
  <si>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</si>
  <si>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</si>
  <si>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</si>
  <si>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</si>
  <si>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</si>
  <si>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</si>
  <si>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</si>
  <si>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</si>
  <si>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</si>
  <si>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</si>
  <si>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</si>
  <si>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</si>
  <si>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</si>
  <si>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</si>
  <si>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</si>
  <si>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</si>
  <si>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</si>
  <si>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</si>
  <si>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</si>
  <si>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</si>
  <si>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</si>
  <si>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</si>
  <si>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</si>
  <si>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</si>
  <si>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</si>
  <si>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</si>
  <si>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</si>
  <si>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</si>
  <si>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</si>
  <si>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</si>
  <si>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</si>
  <si>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</si>
  <si>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</si>
  <si>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</si>
  <si>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</si>
  <si>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</si>
  <si>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</si>
  <si>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</si>
  <si>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</si>
  <si>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</si>
  <si>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</si>
  <si>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</si>
  <si>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</si>
  <si>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</si>
  <si>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</si>
  <si>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</si>
  <si>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</si>
  <si>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</si>
  <si>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</si>
  <si>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</si>
  <si>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</si>
  <si>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</si>
  <si>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</si>
  <si>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</si>
  <si>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</si>
  <si>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</si>
  <si>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</si>
  <si>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</si>
  <si>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</si>
  <si>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</si>
  <si>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</si>
  <si>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</si>
  <si>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</si>
  <si>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</si>
  <si>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</si>
  <si>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</si>
  <si>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</si>
  <si>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</si>
  <si>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</si>
  <si>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</si>
  <si>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</si>
  <si>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</si>
  <si>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</si>
  <si>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</si>
  <si>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</si>
  <si>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</si>
  <si>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</si>
  <si>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</si>
  <si>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</si>
  <si>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</si>
  <si>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</si>
  <si>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</si>
  <si>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</si>
  <si>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</si>
  <si>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</si>
  <si>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</si>
  <si>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</si>
  <si>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</si>
  <si>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</si>
  <si>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</si>
  <si>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</si>
  <si>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</si>
  <si>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</si>
  <si>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</si>
  <si>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</si>
  <si>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</si>
  <si>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</si>
  <si>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</si>
  <si>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</si>
  <si>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</si>
  <si>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</si>
  <si>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</si>
  <si>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</si>
  <si>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</si>
  <si>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</si>
  <si>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</si>
  <si>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</si>
  <si>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</si>
  <si>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</si>
  <si>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</si>
  <si>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</si>
  <si>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</si>
  <si>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</si>
  <si>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</si>
  <si>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</si>
  <si>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</si>
  <si>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</si>
  <si>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</si>
  <si>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</si>
  <si>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</si>
  <si>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</si>
  <si>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</si>
  <si>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</si>
  <si>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</si>
  <si>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</si>
  <si>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</si>
  <si>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</si>
  <si>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</si>
  <si>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</si>
  <si>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</si>
  <si>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</si>
  <si>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</si>
  <si>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</si>
  <si>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</si>
  <si>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</si>
  <si>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</si>
  <si>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</si>
  <si>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</si>
  <si>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</si>
  <si>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</si>
  <si>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</si>
  <si>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</si>
  <si>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</si>
  <si>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</si>
  <si>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</si>
  <si>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</si>
  <si>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</si>
  <si>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</si>
  <si>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</si>
  <si>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</si>
  <si>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</si>
  <si>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</si>
  <si>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</si>
  <si>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</si>
  <si>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</si>
  <si>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</si>
  <si>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</si>
  <si>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</si>
  <si>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</si>
  <si>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</si>
  <si>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</si>
  <si>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</si>
  <si>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</si>
  <si>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</si>
  <si>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</si>
  <si>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</si>
  <si>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</si>
  <si>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</si>
  <si>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</si>
  <si>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</si>
  <si>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</si>
  <si>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</si>
  <si>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</si>
  <si>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</si>
  <si>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</si>
  <si>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</si>
  <si>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</si>
  <si>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</si>
  <si>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</si>
  <si>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</si>
  <si>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</si>
  <si>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</si>
  <si>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</si>
  <si>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</si>
  <si>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</si>
  <si>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</si>
  <si>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</si>
  <si>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</si>
  <si>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</si>
  <si>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</si>
  <si>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</si>
  <si>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</si>
  <si>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</si>
  <si>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</si>
  <si>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</si>
  <si>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</si>
  <si>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</si>
  <si>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</si>
  <si>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</si>
  <si>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</si>
  <si>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</si>
  <si>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</si>
  <si>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</si>
  <si>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</si>
  <si>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</si>
  <si>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</si>
  <si>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</si>
  <si>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</si>
  <si>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</si>
  <si>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</si>
  <si>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</si>
  <si>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</si>
  <si>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</si>
  <si>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</si>
  <si>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</si>
  <si>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</si>
  <si>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</si>
  <si>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</si>
  <si>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</si>
  <si>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</si>
  <si>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</si>
  <si>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</si>
  <si>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</si>
  <si>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</si>
  <si>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</si>
  <si>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</si>
  <si>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</si>
  <si>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</si>
  <si>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</si>
  <si>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</si>
  <si>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</si>
  <si>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</si>
  <si>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</si>
  <si>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</si>
  <si>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</si>
  <si>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</si>
  <si>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</si>
  <si>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</si>
  <si>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</si>
  <si>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</si>
  <si>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</si>
  <si>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</si>
  <si>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</si>
  <si>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</si>
  <si>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</si>
  <si>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</si>
  <si>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</si>
  <si>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</si>
  <si>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</si>
  <si>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</si>
  <si>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</si>
  <si>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</si>
  <si>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</si>
  <si>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</si>
  <si>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</si>
  <si>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</si>
  <si>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</si>
  <si>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</si>
  <si>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</si>
  <si>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</si>
  <si>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</si>
  <si>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</si>
  <si>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</si>
  <si>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</si>
  <si>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</si>
  <si>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</si>
  <si>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</si>
  <si>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</si>
  <si>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</si>
  <si>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</si>
  <si>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</si>
  <si>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</si>
  <si>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</si>
  <si>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</si>
  <si>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</si>
  <si>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</si>
  <si>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</si>
  <si>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</si>
  <si>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</si>
  <si>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</si>
  <si>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</si>
  <si>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</si>
  <si>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</si>
  <si>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</si>
  <si>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</si>
  <si>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</si>
  <si>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</si>
  <si>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</si>
  <si>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</si>
  <si>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</si>
  <si>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</si>
  <si>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</si>
  <si>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</si>
  <si>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</si>
  <si>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</si>
  <si>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</si>
  <si>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</si>
  <si>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</si>
  <si>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</si>
  <si>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</si>
  <si>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</si>
  <si>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</si>
  <si>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</si>
  <si>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</si>
  <si>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</si>
  <si>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</si>
  <si>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</si>
  <si>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</si>
  <si>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</si>
  <si>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</si>
  <si>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</si>
  <si>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</si>
  <si>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</si>
  <si>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</si>
  <si>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</si>
  <si>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</si>
  <si>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</si>
  <si>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</si>
  <si>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</si>
  <si>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</si>
  <si>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</si>
  <si>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</si>
  <si>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</si>
  <si>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</si>
  <si>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</si>
  <si>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</si>
  <si>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</si>
  <si>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</si>
  <si>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</si>
  <si>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</si>
  <si>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</si>
  <si>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</si>
  <si>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</si>
  <si>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</si>
  <si>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</si>
  <si>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</si>
  <si>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</si>
  <si>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</si>
  <si>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</si>
  <si>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</si>
  <si>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</si>
  <si>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</si>
  <si>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</si>
  <si>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</si>
  <si>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</si>
  <si>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</si>
  <si>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</si>
  <si>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</si>
  <si>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</si>
  <si>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</si>
  <si>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</si>
  <si>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</si>
  <si>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</si>
  <si>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</si>
  <si>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</si>
  <si>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</si>
  <si>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</si>
  <si>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</si>
  <si>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</si>
  <si>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</si>
  <si>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</si>
  <si>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</si>
  <si>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</si>
  <si>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</si>
  <si>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</si>
  <si>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</si>
  <si>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</si>
  <si>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</si>
  <si>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</si>
  <si>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</si>
  <si>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</si>
  <si>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</si>
  <si>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</si>
  <si>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</si>
  <si>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</si>
  <si>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</si>
  <si>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</si>
  <si>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</si>
  <si>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</si>
  <si>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</si>
  <si>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</si>
  <si>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</si>
  <si>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</si>
  <si>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</si>
  <si>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</si>
  <si>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</si>
  <si>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</si>
  <si>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</si>
  <si>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</si>
  <si>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</si>
  <si>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</si>
  <si>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</si>
  <si>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</si>
  <si>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</si>
  <si>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</si>
  <si>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</si>
  <si>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</si>
  <si>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</si>
  <si>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</si>
  <si>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</si>
  <si>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</si>
  <si>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</si>
  <si>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</si>
  <si>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</si>
  <si>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</si>
  <si>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</si>
  <si>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</si>
  <si>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</si>
  <si>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</si>
  <si>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</si>
  <si>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</si>
  <si>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</si>
  <si>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</si>
  <si>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</si>
  <si>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</si>
  <si>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</si>
  <si>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</si>
  <si>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</si>
  <si>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</si>
  <si>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</si>
  <si>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</si>
  <si>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</si>
  <si>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</si>
  <si>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</si>
  <si>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</si>
  <si>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</si>
  <si>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</si>
  <si>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</si>
  <si>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</si>
  <si>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</si>
  <si>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</si>
  <si>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</si>
  <si>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</si>
  <si>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</si>
  <si>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</si>
  <si>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</si>
  <si>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</si>
  <si>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</si>
  <si>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</si>
  <si>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</si>
  <si>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</si>
  <si>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</si>
  <si>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</si>
  <si>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</si>
  <si>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</si>
  <si>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</si>
  <si>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</si>
  <si>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</si>
  <si>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</si>
  <si>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</si>
  <si>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</si>
  <si>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</si>
  <si>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</si>
  <si>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</si>
  <si>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</si>
  <si>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</si>
  <si>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</si>
  <si>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</si>
  <si>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</si>
  <si>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</si>
  <si>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</si>
  <si>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</si>
  <si>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</si>
  <si>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</si>
  <si>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</si>
  <si>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</si>
  <si>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</si>
  <si>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</si>
  <si>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</si>
  <si>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</si>
  <si>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</si>
  <si>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</si>
  <si>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</si>
  <si>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</si>
  <si>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</si>
  <si>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</si>
  <si>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</si>
  <si>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</si>
  <si>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</si>
  <si>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</si>
  <si>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</si>
  <si>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</si>
  <si>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</si>
  <si>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</si>
  <si>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</si>
  <si>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</si>
  <si>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</si>
  <si>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</si>
  <si>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</si>
  <si>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</si>
  <si>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</si>
  <si>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</si>
  <si>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</si>
  <si>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</si>
  <si>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</si>
  <si>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</si>
  <si>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</si>
  <si>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</si>
  <si>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</si>
  <si>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</si>
  <si>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</si>
  <si>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</si>
  <si>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</si>
  <si>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</si>
  <si>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</si>
  <si>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</si>
  <si>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</si>
  <si>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</si>
  <si>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</si>
  <si>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</si>
  <si>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</si>
  <si>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</si>
  <si>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</si>
  <si>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</si>
  <si>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</si>
  <si>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</si>
  <si>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</si>
  <si>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</si>
  <si>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</si>
  <si>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</si>
  <si>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</si>
  <si>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</si>
  <si>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</si>
  <si>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</si>
  <si>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</si>
  <si>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</si>
  <si>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</si>
  <si>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</si>
  <si>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</si>
  <si>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</si>
  <si>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</si>
  <si>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</si>
  <si>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</si>
  <si>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</si>
  <si>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</si>
  <si>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</si>
  <si>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</si>
  <si>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</si>
  <si>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</si>
  <si>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</si>
  <si>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</si>
  <si>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</si>
  <si>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</si>
  <si>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</si>
  <si>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</si>
  <si>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</si>
  <si>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</si>
  <si>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</si>
  <si>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</si>
  <si>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</si>
  <si>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</si>
  <si>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</si>
  <si>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</si>
  <si>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</si>
  <si>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</si>
  <si>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</si>
  <si>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</si>
  <si>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</si>
  <si>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</si>
  <si>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</si>
  <si>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</si>
  <si>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</si>
  <si>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</si>
  <si>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</si>
  <si>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</si>
  <si>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</si>
  <si>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</si>
  <si>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</si>
  <si>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</si>
  <si>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</si>
  <si>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</si>
  <si>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</si>
  <si>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</si>
  <si>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</si>
  <si>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</si>
  <si>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</si>
  <si>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</si>
  <si>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</si>
  <si>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</si>
  <si>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</si>
  <si>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</si>
  <si>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</si>
  <si>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</si>
  <si>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</si>
  <si>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</si>
  <si>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</si>
  <si>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</si>
  <si>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</si>
  <si>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</si>
  <si>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</si>
  <si>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</si>
  <si>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</si>
  <si>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</si>
  <si>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</si>
  <si>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</si>
  <si>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</si>
  <si>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</si>
  <si>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</si>
  <si>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</si>
  <si>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</si>
  <si>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</si>
  <si>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</si>
  <si>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</si>
  <si>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</si>
  <si>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</si>
  <si>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</si>
  <si>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</si>
  <si>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</si>
  <si>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</si>
  <si>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</si>
  <si>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</si>
  <si>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</si>
  <si>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</si>
  <si>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</si>
  <si>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</si>
  <si>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</si>
  <si>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</si>
  <si>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</si>
  <si>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</si>
  <si>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</si>
  <si>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</si>
  <si>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</si>
  <si>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</si>
  <si>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</si>
  <si>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</si>
  <si>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</si>
  <si>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</si>
  <si>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</si>
  <si>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</si>
  <si>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</si>
  <si>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</si>
  <si>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</si>
  <si>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</si>
  <si>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</si>
  <si>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</si>
  <si>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</si>
  <si>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</si>
  <si>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</si>
  <si>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</si>
  <si>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</si>
  <si>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</si>
  <si>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</si>
  <si>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</si>
  <si>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</si>
  <si>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</si>
  <si>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</si>
  <si>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</si>
  <si>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</si>
  <si>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</si>
  <si>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</si>
  <si>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</si>
  <si>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</si>
  <si>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</si>
  <si>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</si>
  <si>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</si>
  <si>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</si>
  <si>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</si>
  <si>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</si>
  <si>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</si>
  <si>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</si>
  <si>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</si>
  <si>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</si>
  <si>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</si>
  <si>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</si>
  <si>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</si>
  <si>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</si>
  <si>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</si>
  <si>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</si>
  <si>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</si>
  <si>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</si>
  <si>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</si>
  <si>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</si>
  <si>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</si>
  <si>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</si>
  <si>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</si>
  <si>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</si>
  <si>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</si>
  <si>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</si>
  <si>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</si>
  <si>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</si>
  <si>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</si>
  <si>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</si>
  <si>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</si>
  <si>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</si>
  <si>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</si>
  <si>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</si>
  <si>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</si>
  <si>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</si>
  <si>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</si>
  <si>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</si>
  <si>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</si>
  <si>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</si>
  <si>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</si>
  <si>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</si>
  <si>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</si>
  <si>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</si>
  <si>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</si>
  <si>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</si>
  <si>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</si>
  <si>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</si>
  <si>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</si>
  <si>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</si>
  <si>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</si>
  <si>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</si>
  <si>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</si>
  <si>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</si>
  <si>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</si>
  <si>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</si>
  <si>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</si>
  <si>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</si>
  <si>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</si>
  <si>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</si>
  <si>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</si>
  <si>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</si>
  <si>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</si>
  <si>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</si>
  <si>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</si>
  <si>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</si>
  <si>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</si>
  <si>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</si>
  <si>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</si>
  <si>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</si>
  <si>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</si>
  <si>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</si>
  <si>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</si>
  <si>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</si>
  <si>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</si>
  <si>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</si>
  <si>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</si>
  <si>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</si>
  <si>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</si>
  <si>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</si>
  <si>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</si>
  <si>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</si>
  <si>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</si>
  <si>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</si>
  <si>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</si>
  <si>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</si>
  <si>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</si>
  <si>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</si>
  <si>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</si>
  <si>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</si>
  <si>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</si>
  <si>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</si>
  <si>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</si>
  <si>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</si>
  <si>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</si>
  <si>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</si>
  <si>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</si>
  <si>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</si>
  <si>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</si>
  <si>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</si>
  <si>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</si>
  <si>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</si>
  <si>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</si>
  <si>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</si>
  <si>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</si>
  <si>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</si>
  <si>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</si>
  <si>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</si>
  <si>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</si>
  <si>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</si>
  <si>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</si>
  <si>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</si>
  <si>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</si>
  <si>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</si>
  <si>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</si>
  <si>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</si>
  <si>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</si>
  <si>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</si>
  <si>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</si>
  <si>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</si>
  <si>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</si>
  <si>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</si>
  <si>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</si>
  <si>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</si>
  <si>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</si>
  <si>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</si>
  <si>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</si>
  <si>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</si>
  <si>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</si>
  <si>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</si>
  <si>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</si>
  <si>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</si>
  <si>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</si>
  <si>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</si>
  <si>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</si>
  <si>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</si>
  <si>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</si>
  <si>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</si>
  <si>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</si>
  <si>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</si>
  <si>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</si>
  <si>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</si>
  <si>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</si>
  <si>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</si>
  <si>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</si>
  <si>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</si>
  <si>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</si>
  <si>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</si>
  <si>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</si>
  <si>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</si>
  <si>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</si>
  <si>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</si>
  <si>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</si>
  <si>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</si>
  <si>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</si>
  <si>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</si>
  <si>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</si>
  <si>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</si>
  <si>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</si>
  <si>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</si>
  <si>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</si>
  <si>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</si>
  <si>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</si>
  <si>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</si>
  <si>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</si>
  <si>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</si>
  <si>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</si>
  <si>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</si>
  <si>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</si>
  <si>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</si>
  <si>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</si>
  <si>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</si>
  <si>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</si>
  <si>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</si>
  <si>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</si>
  <si>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</si>
  <si>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</si>
  <si>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</si>
  <si>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</si>
  <si>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</si>
  <si>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</si>
  <si>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</si>
  <si>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</si>
  <si>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</si>
  <si>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</si>
  <si>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</si>
  <si>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</si>
  <si>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</si>
  <si>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</si>
  <si>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</si>
  <si>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</si>
  <si>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</si>
  <si>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</si>
  <si>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</si>
  <si>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</si>
  <si>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</si>
  <si>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</si>
  <si>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</si>
  <si>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</si>
  <si>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</si>
  <si>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</si>
  <si>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</si>
  <si>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</si>
  <si>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</si>
  <si>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</si>
  <si>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</si>
  <si>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</si>
  <si>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</si>
  <si>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</si>
  <si>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</si>
  <si>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</si>
  <si>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</si>
  <si>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</si>
  <si>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</si>
  <si>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</si>
  <si>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</si>
  <si>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</si>
  <si>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</si>
  <si>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</si>
  <si>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</si>
  <si>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</si>
  <si>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</si>
  <si>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</si>
  <si>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</si>
  <si>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</si>
  <si>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</si>
  <si>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</si>
  <si>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</si>
  <si>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</si>
  <si>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</si>
  <si>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</si>
  <si>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</si>
  <si>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</si>
  <si>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</si>
  <si>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</si>
  <si>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</si>
  <si>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</si>
  <si>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</si>
  <si>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</si>
  <si>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</si>
  <si>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</si>
  <si>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</si>
  <si>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</si>
  <si>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</si>
  <si>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</si>
  <si>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</si>
  <si>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</si>
  <si>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</si>
  <si>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</si>
  <si>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</si>
  <si>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</si>
  <si>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</si>
  <si>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</si>
  <si>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</si>
  <si>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</si>
  <si>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</si>
  <si>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</si>
  <si>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</si>
  <si>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</si>
  <si>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</si>
  <si>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</si>
  <si>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</si>
  <si>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</si>
  <si>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</si>
  <si>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</si>
  <si>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</si>
  <si>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</si>
  <si>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</si>
  <si>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</si>
  <si>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</si>
  <si>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</si>
  <si>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</si>
  <si>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</si>
  <si>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</si>
  <si>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</si>
  <si>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</si>
  <si>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</si>
  <si>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</si>
  <si>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</si>
  <si>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</si>
  <si>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</si>
  <si>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</si>
  <si>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</si>
  <si>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</si>
  <si>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</si>
  <si>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</si>
  <si>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</si>
  <si>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</si>
  <si>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</si>
  <si>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</si>
  <si>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</si>
  <si>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</si>
  <si>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</si>
  <si>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</si>
  <si>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</si>
  <si>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</si>
  <si>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</si>
  <si>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</si>
  <si>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</si>
  <si>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</si>
  <si>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</si>
  <si>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</si>
  <si>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</si>
  <si>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</si>
  <si>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</si>
  <si>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</si>
  <si>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</si>
  <si>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</si>
  <si>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</si>
  <si>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</si>
  <si>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</si>
  <si>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</si>
  <si>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</si>
  <si>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</si>
  <si>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</si>
  <si>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</si>
  <si>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</si>
  <si>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</si>
  <si>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</si>
  <si>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</si>
  <si>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</si>
  <si>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</si>
  <si>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</si>
  <si>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</si>
  <si>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</si>
  <si>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</si>
  <si>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</si>
  <si>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</si>
  <si>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</si>
  <si>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</si>
  <si>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</si>
  <si>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</si>
  <si>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</si>
  <si>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</si>
  <si>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</si>
  <si>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</si>
  <si>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</si>
  <si>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</si>
  <si>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</si>
  <si>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</si>
  <si>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</si>
  <si>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</si>
  <si>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</si>
  <si>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</si>
  <si>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</si>
  <si>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</si>
  <si>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</si>
  <si>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</si>
  <si>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</si>
  <si>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</si>
  <si>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</si>
  <si>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</si>
  <si>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</si>
  <si>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</si>
  <si>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</si>
  <si>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</si>
  <si>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</si>
  <si>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</si>
  <si>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</si>
  <si>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</si>
  <si>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</si>
  <si>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</si>
  <si>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</si>
  <si>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</si>
  <si>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</si>
  <si>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</si>
  <si>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</si>
  <si>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</si>
  <si>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</si>
  <si>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</si>
  <si>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</si>
  <si>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</si>
  <si>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</si>
  <si>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</si>
  <si>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</si>
  <si>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</si>
  <si>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</si>
  <si>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</si>
  <si>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</si>
  <si>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</si>
  <si>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</si>
  <si>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</si>
  <si>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</si>
  <si>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</si>
  <si>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</si>
  <si>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</si>
  <si>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</si>
  <si>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</si>
  <si>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</si>
  <si>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</si>
  <si>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</si>
  <si>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</si>
  <si>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</si>
  <si>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</si>
  <si>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</si>
  <si>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</si>
  <si>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</si>
  <si>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</si>
  <si>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</si>
  <si>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</si>
  <si>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</si>
  <si>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</si>
  <si>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</si>
  <si>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</si>
  <si>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</si>
  <si>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</si>
  <si>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</si>
  <si>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</si>
  <si>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</si>
  <si>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</si>
  <si>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</si>
  <si>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</si>
  <si>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</si>
  <si>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</si>
  <si>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</si>
  <si>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</si>
  <si>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</si>
  <si>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</si>
  <si>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</si>
  <si>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</si>
  <si>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</si>
  <si>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</si>
  <si>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</si>
  <si>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</si>
  <si>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</si>
  <si>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</si>
  <si>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</si>
  <si>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</si>
  <si>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</si>
  <si>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</si>
  <si>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</si>
  <si>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</si>
  <si>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</si>
  <si>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</si>
  <si>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</si>
  <si>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</si>
  <si>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</si>
  <si>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</si>
  <si>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</si>
  <si>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</si>
  <si>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</si>
  <si>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</si>
  <si>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</si>
  <si>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</si>
  <si>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</si>
  <si>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</si>
  <si>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</si>
  <si>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</si>
  <si>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</si>
  <si>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</si>
  <si>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</si>
  <si>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</si>
  <si>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</si>
  <si>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</si>
  <si>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</si>
  <si>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</si>
  <si>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</si>
  <si>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</si>
  <si>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</si>
  <si>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</si>
  <si>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</si>
  <si>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</si>
  <si>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</si>
  <si>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</si>
  <si>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</si>
  <si>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</si>
  <si>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</si>
  <si>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</si>
  <si>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</si>
  <si>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</si>
  <si>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</si>
  <si>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</si>
  <si>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</si>
  <si>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</si>
  <si>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</si>
  <si>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</si>
  <si>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</si>
  <si>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</si>
  <si>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</si>
  <si>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</si>
  <si>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</si>
  <si>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</si>
  <si>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</si>
  <si>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</si>
  <si>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</si>
  <si>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</si>
  <si>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</si>
  <si>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</si>
  <si>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</si>
  <si>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</si>
  <si>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</si>
  <si>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</si>
  <si>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</si>
  <si>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</si>
  <si>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</si>
  <si>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</si>
  <si>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</si>
  <si>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</si>
  <si>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</si>
  <si>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</si>
  <si>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</si>
  <si>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</si>
  <si>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</si>
  <si>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</si>
  <si>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</si>
  <si>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</si>
  <si>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</si>
  <si>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</si>
  <si>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</si>
  <si>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</si>
  <si>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</si>
  <si>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</si>
  <si>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</si>
  <si>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</si>
  <si>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</si>
  <si>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</si>
  <si>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</si>
  <si>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</si>
  <si>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</si>
  <si>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</si>
  <si>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</si>
  <si>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</si>
  <si>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</si>
  <si>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</si>
  <si>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</si>
  <si>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</si>
  <si>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</si>
  <si>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</si>
  <si>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</si>
  <si>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</si>
  <si>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</si>
  <si>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</si>
  <si>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</si>
  <si>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</si>
  <si>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</si>
  <si>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</si>
  <si>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</si>
  <si>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</si>
  <si>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</si>
  <si>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</si>
  <si>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</si>
  <si>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</si>
  <si>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</si>
  <si>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</si>
  <si>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</si>
  <si>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</si>
  <si>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</si>
  <si>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</si>
  <si>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</si>
  <si>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</si>
  <si>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</si>
  <si>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</si>
  <si>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</si>
  <si>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</si>
  <si>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</si>
  <si>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</si>
  <si>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</si>
  <si>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</si>
  <si>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</si>
  <si>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</si>
  <si>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</si>
  <si>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</si>
  <si>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</si>
  <si>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</si>
  <si>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</si>
  <si>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</si>
  <si>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</si>
  <si>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</si>
  <si>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</si>
  <si>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</si>
  <si>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</si>
  <si>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</si>
  <si>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</si>
  <si>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</si>
  <si>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</si>
  <si>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</si>
  <si>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</si>
  <si>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</si>
  <si>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</si>
  <si>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</si>
  <si>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</si>
  <si>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</si>
  <si>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</si>
  <si>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</si>
  <si>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</si>
  <si>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</si>
  <si>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</si>
  <si>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</si>
  <si>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</si>
  <si>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</si>
  <si>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</si>
  <si>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</si>
  <si>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</si>
  <si>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</si>
  <si>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</si>
  <si>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</si>
  <si>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</si>
  <si>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</si>
  <si>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</si>
  <si>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</si>
  <si>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</si>
  <si>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</si>
  <si>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</si>
  <si>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</si>
  <si>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</si>
  <si>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</si>
  <si>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</si>
  <si>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</si>
  <si>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</si>
  <si>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</si>
  <si>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</si>
  <si>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</si>
  <si>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</si>
  <si>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</si>
  <si>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</si>
  <si>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</si>
  <si>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</si>
  <si>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</si>
  <si>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</si>
  <si>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</si>
  <si>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</si>
  <si>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</si>
  <si>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</si>
  <si>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</si>
  <si>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</si>
  <si>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</si>
  <si>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</si>
  <si>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</si>
  <si>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</si>
  <si>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</si>
  <si>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</si>
  <si>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</si>
  <si>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</si>
  <si>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</si>
  <si>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</si>
  <si>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</si>
  <si>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</si>
  <si>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</si>
  <si>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</si>
  <si>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</si>
  <si>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</si>
  <si>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</si>
  <si>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</si>
  <si>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</si>
  <si>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</si>
  <si>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</si>
  <si>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</si>
  <si>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</si>
  <si>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</si>
  <si>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</si>
  <si>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</si>
  <si>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</si>
  <si>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</si>
  <si>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</si>
  <si>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</si>
  <si>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</si>
  <si>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</si>
  <si>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</si>
  <si>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</si>
  <si>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</si>
  <si>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</si>
  <si>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</si>
  <si>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</si>
  <si>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</si>
  <si>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</si>
  <si>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</si>
  <si>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</si>
  <si>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</si>
  <si>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</si>
  <si>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</si>
  <si>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</si>
  <si>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</si>
  <si>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</si>
  <si>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</si>
  <si>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</si>
  <si>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</si>
  <si>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</si>
  <si>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</si>
  <si>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</si>
  <si>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</si>
  <si>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</si>
  <si>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</si>
  <si>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</si>
  <si>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</si>
  <si>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</si>
  <si>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</si>
  <si>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</si>
  <si>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</si>
  <si>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</si>
  <si>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</si>
  <si>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</si>
  <si>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</si>
  <si>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</si>
  <si>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</si>
  <si>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</si>
  <si>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</si>
  <si>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</si>
  <si>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</si>
  <si>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</si>
  <si>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</si>
  <si>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</si>
  <si>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</si>
  <si>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</si>
  <si>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</si>
  <si>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</si>
  <si>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</si>
  <si>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</si>
  <si>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</si>
  <si>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</si>
  <si>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</si>
  <si>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</si>
  <si>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</si>
  <si>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</si>
  <si>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</si>
  <si>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</si>
  <si>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</si>
  <si>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</si>
  <si>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</si>
  <si>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</si>
  <si>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</si>
  <si>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</si>
  <si>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</si>
  <si>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</si>
  <si>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</si>
  <si>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</si>
  <si>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</si>
  <si>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</si>
  <si>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</si>
  <si>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</si>
  <si>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</si>
  <si>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</si>
  <si>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</si>
  <si>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</si>
  <si>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</si>
  <si>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</si>
  <si>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</si>
  <si>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</si>
  <si>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</si>
  <si>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</si>
  <si>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</si>
  <si>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</si>
  <si>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</si>
  <si>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</si>
  <si>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</si>
  <si>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</si>
  <si>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</si>
  <si>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</si>
  <si>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</si>
  <si>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</si>
  <si>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</si>
  <si>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</si>
  <si>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</si>
  <si>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</si>
  <si>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</si>
  <si>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</si>
  <si>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</si>
  <si>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</si>
  <si>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</si>
  <si>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</si>
  <si>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</si>
  <si>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</si>
  <si>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</si>
  <si>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</si>
  <si>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</si>
  <si>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</si>
  <si>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</si>
  <si>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</si>
  <si>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</si>
  <si>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</si>
  <si>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</si>
  <si>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</si>
  <si>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</si>
  <si>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</si>
  <si>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</si>
  <si>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</si>
  <si>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</si>
  <si>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</si>
  <si>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</si>
  <si>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</si>
  <si>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</si>
  <si>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</si>
  <si>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</si>
  <si>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</si>
  <si>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</si>
  <si>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</si>
  <si>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</si>
  <si>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</si>
  <si>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</si>
  <si>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</si>
  <si>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</si>
  <si>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</si>
  <si>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</si>
  <si>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</si>
  <si>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</si>
  <si>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</si>
  <si>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</si>
  <si>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</si>
  <si>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</si>
  <si>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</si>
  <si>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</si>
  <si>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</si>
  <si>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</si>
  <si>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</si>
  <si>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</si>
  <si>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</si>
  <si>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</si>
  <si>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</si>
  <si>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</si>
  <si>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</si>
  <si>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</si>
  <si>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</si>
  <si>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</si>
  <si>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</si>
  <si>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</si>
  <si>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</si>
  <si>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</si>
  <si>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</si>
  <si>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</si>
  <si>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</si>
  <si>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</si>
  <si>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</si>
  <si>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</si>
  <si>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</si>
  <si>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</si>
  <si>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</si>
  <si>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</si>
  <si>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</si>
  <si>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</si>
  <si>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</si>
  <si>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</si>
  <si>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</si>
  <si>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</si>
  <si>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</si>
  <si>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</si>
  <si>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</si>
  <si>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</si>
  <si>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</si>
  <si>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</si>
  <si>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</si>
  <si>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</si>
  <si>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</si>
  <si>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</si>
  <si>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</si>
  <si>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</si>
  <si>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</si>
  <si>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</si>
  <si>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</si>
  <si>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</si>
  <si>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</si>
  <si>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</si>
  <si>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</si>
  <si>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</si>
  <si>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</si>
  <si>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</si>
  <si>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</si>
  <si>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</si>
  <si>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</si>
  <si>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</si>
  <si>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</si>
  <si>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</si>
  <si>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</si>
  <si>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</si>
  <si>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</si>
  <si>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</si>
  <si>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</si>
  <si>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</si>
  <si>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</si>
  <si>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</si>
  <si>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</si>
  <si>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</si>
  <si>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</si>
  <si>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</si>
  <si>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</si>
  <si>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</si>
  <si>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</si>
  <si>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</si>
  <si>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</si>
  <si>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</si>
  <si>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</si>
  <si>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</si>
  <si>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</si>
  <si>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</si>
  <si>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</si>
  <si>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</si>
  <si>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</si>
  <si>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</si>
  <si>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</si>
  <si>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</si>
  <si>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</si>
  <si>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</si>
  <si>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</si>
  <si>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</si>
  <si>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</si>
  <si>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</si>
  <si>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</si>
  <si>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</si>
  <si>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</si>
  <si>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</si>
  <si>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</si>
  <si>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</si>
  <si>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</si>
  <si>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</si>
  <si>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</si>
  <si>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</si>
  <si>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</si>
  <si>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</si>
  <si>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</si>
  <si>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</si>
  <si>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</si>
  <si>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</si>
  <si>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</si>
  <si>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</si>
  <si>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</si>
  <si>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</si>
  <si>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</si>
  <si>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</si>
  <si>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</si>
  <si>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</si>
  <si>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</si>
  <si>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</si>
  <si>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</si>
  <si>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</si>
  <si>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</si>
  <si>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</si>
  <si>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</si>
  <si>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</si>
  <si>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</si>
  <si>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</si>
  <si>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</si>
  <si>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</si>
  <si>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</si>
  <si>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</si>
  <si>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</si>
  <si>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</si>
  <si>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</si>
  <si>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</si>
  <si>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</si>
  <si>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</si>
  <si>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</si>
  <si>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</si>
  <si>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</si>
  <si>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</si>
  <si>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</si>
  <si>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</si>
  <si>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</si>
  <si>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</si>
  <si>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</si>
  <si>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</si>
  <si>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</si>
  <si>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</si>
  <si>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</si>
  <si>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</si>
  <si>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</si>
  <si>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</si>
  <si>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</si>
  <si>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</si>
  <si>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</si>
  <si>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</si>
  <si>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</si>
  <si>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</si>
  <si>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</si>
  <si>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</si>
  <si>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</si>
  <si>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</si>
  <si>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</si>
  <si>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</si>
  <si>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</si>
  <si>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</si>
  <si>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</si>
  <si>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</si>
  <si>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</si>
  <si>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</si>
  <si>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</si>
  <si>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</si>
  <si>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</si>
  <si>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</si>
  <si>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</si>
  <si>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</si>
  <si>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</si>
  <si>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</si>
  <si>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</si>
  <si>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</si>
  <si>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</si>
  <si>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</si>
  <si>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</si>
  <si>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</si>
  <si>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</si>
  <si>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</si>
  <si>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</si>
  <si>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</si>
  <si>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</si>
  <si>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</si>
  <si>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</si>
  <si>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</si>
  <si>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</si>
  <si>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</si>
  <si>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</si>
  <si>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</si>
  <si>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</si>
  <si>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</si>
  <si>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</si>
  <si>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</si>
  <si>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</si>
  <si>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</si>
  <si>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</si>
  <si>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</si>
  <si>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</si>
  <si>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</si>
  <si>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</si>
  <si>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</si>
  <si>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</si>
  <si>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</si>
  <si>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</si>
  <si>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</si>
  <si>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</si>
  <si>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</si>
  <si>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</si>
  <si>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</si>
  <si>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</si>
  <si>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</si>
  <si>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</si>
  <si>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</si>
  <si>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</si>
  <si>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</si>
  <si>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</si>
  <si>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</si>
  <si>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</si>
  <si>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</si>
  <si>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</si>
  <si>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</si>
  <si>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</si>
  <si>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</si>
  <si>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</si>
  <si>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</si>
  <si>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</si>
  <si>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</si>
  <si>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</si>
  <si>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</si>
  <si>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</si>
  <si>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</si>
  <si>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</si>
  <si>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</si>
  <si>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</si>
  <si>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</si>
  <si>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</si>
  <si>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</si>
  <si>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</si>
  <si>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</si>
  <si>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</si>
  <si>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</si>
  <si>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</si>
  <si>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</si>
  <si>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</si>
  <si>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</si>
  <si>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</si>
  <si>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</si>
  <si>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</si>
  <si>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</si>
  <si>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</si>
  <si>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</si>
  <si>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</si>
  <si>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</si>
  <si>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</si>
  <si>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</si>
  <si>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</si>
  <si>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</si>
  <si>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</si>
  <si>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</si>
  <si>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</si>
  <si>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</si>
  <si>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</si>
  <si>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</si>
  <si>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</si>
  <si>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</si>
  <si>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</si>
  <si>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</si>
  <si>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</si>
  <si>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</si>
  <si>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</si>
  <si>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</si>
  <si>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</si>
  <si>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</si>
  <si>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</si>
  <si>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</si>
  <si>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</si>
  <si>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</si>
  <si>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</si>
  <si>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</si>
  <si>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</si>
  <si>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</si>
  <si>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</si>
  <si>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</si>
  <si>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</si>
  <si>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</si>
  <si>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</si>
  <si>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</si>
  <si>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</si>
  <si>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</si>
  <si>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</si>
  <si>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</si>
  <si>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</si>
  <si>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</si>
  <si>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</si>
  <si>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</si>
  <si>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</si>
  <si>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</si>
  <si>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</si>
  <si>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</si>
  <si>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</si>
  <si>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</si>
  <si>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</si>
  <si>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</si>
  <si>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</si>
  <si>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</si>
  <si>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</si>
  <si>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</si>
  <si>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</si>
  <si>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</si>
  <si>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</si>
  <si>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</si>
  <si>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</si>
  <si>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</si>
  <si>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</si>
  <si>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</si>
  <si>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</si>
  <si>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</si>
  <si>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</si>
  <si>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</si>
  <si>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</si>
  <si>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</si>
  <si>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</si>
  <si>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</si>
  <si>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</si>
  <si>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</si>
  <si>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</si>
  <si>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</si>
  <si>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</si>
  <si>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</si>
  <si>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</si>
  <si>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</si>
  <si>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</si>
  <si>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</si>
  <si>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</si>
  <si>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</si>
  <si>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</si>
  <si>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</si>
  <si>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</si>
  <si>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</si>
  <si>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</si>
  <si>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</si>
  <si>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</si>
  <si>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</si>
  <si>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</si>
  <si>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</si>
  <si>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</si>
  <si>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</si>
  <si>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</si>
  <si>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</si>
  <si>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</si>
  <si>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</si>
  <si>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</si>
  <si>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</si>
  <si>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</si>
  <si>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</si>
  <si>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</si>
  <si>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</si>
  <si>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</si>
  <si>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</si>
  <si>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</si>
  <si>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</si>
  <si>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</si>
  <si>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</si>
  <si>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</si>
  <si>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</si>
  <si>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</si>
  <si>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</si>
  <si>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</si>
  <si>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</si>
  <si>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</si>
  <si>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</si>
  <si>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</si>
  <si>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</si>
  <si>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</si>
  <si>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</si>
  <si>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</si>
  <si>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</si>
  <si>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</si>
  <si>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</si>
  <si>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</si>
  <si>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</si>
  <si>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</si>
  <si>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</si>
  <si>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</si>
  <si>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</si>
  <si>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</si>
  <si>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</si>
  <si>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</si>
  <si>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</si>
  <si>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</si>
  <si>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</si>
  <si>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</si>
  <si>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</si>
  <si>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</si>
  <si>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</si>
  <si>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</si>
  <si>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</si>
  <si>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</si>
  <si>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</si>
  <si>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</si>
  <si>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</si>
  <si>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</si>
  <si>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</si>
  <si>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</si>
  <si>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</si>
  <si>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</si>
  <si>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</si>
  <si>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</si>
  <si>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</si>
  <si>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</si>
  <si>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</si>
  <si>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</si>
  <si>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</si>
  <si>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</si>
  <si>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</si>
  <si>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</si>
  <si>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</si>
  <si>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</si>
  <si>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</si>
  <si>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</si>
  <si>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</si>
  <si>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</si>
  <si>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</si>
  <si>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</si>
  <si>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</si>
  <si>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</si>
  <si>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</si>
  <si>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</si>
  <si>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</si>
  <si>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</si>
  <si>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</si>
  <si>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</si>
  <si>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</si>
  <si>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</si>
  <si>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</si>
  <si>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</si>
  <si>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</si>
  <si>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</si>
  <si>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</si>
  <si>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</si>
  <si>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</si>
  <si>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</si>
  <si>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</si>
  <si>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</si>
  <si>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</si>
  <si>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</si>
  <si>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</si>
  <si>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</si>
  <si>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</si>
  <si>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</si>
  <si>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</si>
  <si>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</si>
  <si>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</si>
  <si>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</si>
  <si>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</si>
  <si>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</si>
  <si>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</si>
  <si>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</si>
  <si>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</si>
  <si>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</si>
  <si>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</si>
  <si>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</si>
  <si>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</si>
  <si>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</si>
  <si>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</si>
  <si>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</si>
  <si>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</si>
  <si>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</si>
  <si>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</si>
  <si>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</si>
  <si>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</si>
  <si>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</si>
  <si>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</si>
  <si>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</si>
  <si>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</si>
  <si>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</si>
  <si>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</si>
  <si>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</si>
  <si>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</si>
  <si>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</si>
  <si>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</si>
  <si>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</si>
  <si>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</si>
  <si>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</si>
  <si>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</si>
  <si>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</si>
  <si>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</si>
  <si>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</si>
  <si>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</si>
  <si>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</si>
  <si>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</si>
  <si>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</si>
  <si>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</si>
  <si>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</si>
  <si>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</si>
  <si>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</si>
  <si>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</si>
  <si>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</si>
  <si>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</si>
  <si>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</si>
  <si>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</si>
  <si>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</si>
  <si>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</si>
  <si>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</si>
  <si>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</si>
  <si>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</si>
  <si>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</si>
  <si>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</si>
  <si>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</si>
  <si>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</si>
  <si>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</si>
  <si>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</si>
  <si>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</si>
  <si>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</si>
  <si>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</si>
  <si>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</si>
  <si>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</si>
  <si>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</si>
  <si>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</si>
  <si>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</si>
  <si>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</si>
  <si>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</si>
  <si>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</si>
  <si>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</si>
  <si>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</si>
  <si>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</si>
  <si>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</si>
  <si>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</si>
  <si>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</si>
  <si>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</si>
  <si>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</si>
  <si>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</si>
  <si>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</si>
  <si>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</si>
  <si>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</si>
  <si>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</si>
  <si>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</si>
  <si>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</si>
  <si>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</si>
  <si>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</si>
  <si>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</si>
  <si>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</si>
  <si>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</si>
  <si>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</si>
  <si>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</si>
  <si>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</si>
  <si>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</si>
  <si>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</si>
  <si>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</si>
  <si>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</si>
  <si>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</si>
  <si>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</si>
  <si>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</si>
  <si>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</si>
  <si>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</si>
  <si>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</si>
  <si>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</si>
  <si>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</si>
  <si>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</si>
  <si>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</si>
  <si>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</si>
  <si>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</si>
  <si>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</si>
  <si>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</si>
  <si>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</si>
  <si>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</si>
  <si>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</si>
  <si>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</si>
  <si>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</si>
  <si>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</si>
  <si>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</si>
  <si>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</si>
  <si>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</si>
  <si>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</si>
  <si>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</si>
  <si>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</si>
  <si>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</si>
  <si>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</si>
  <si>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</si>
  <si>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</si>
  <si>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</si>
  <si>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</si>
  <si>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</si>
  <si>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</si>
  <si>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</si>
  <si>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</si>
  <si>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</si>
  <si>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</si>
  <si>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</si>
  <si>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</si>
  <si>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</si>
  <si>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</si>
  <si>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</si>
  <si>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</si>
  <si>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</si>
  <si>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</si>
  <si>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</si>
  <si>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</si>
  <si>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</si>
  <si>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</si>
  <si>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</si>
  <si>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</si>
  <si>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</si>
  <si>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</si>
  <si>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</si>
  <si>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</si>
  <si>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</si>
  <si>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</si>
  <si>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</si>
  <si>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</si>
  <si>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</si>
  <si>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</si>
  <si>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</si>
  <si>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</si>
  <si>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</si>
  <si>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</si>
  <si>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</si>
  <si>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</si>
  <si>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</si>
  <si>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</si>
  <si>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</si>
  <si>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</si>
  <si>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</si>
  <si>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</si>
  <si>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</si>
  <si>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</si>
  <si>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</si>
  <si>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</si>
  <si>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</si>
  <si>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</si>
  <si>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</si>
  <si>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</si>
  <si>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</si>
  <si>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</si>
  <si>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</si>
  <si>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</si>
  <si>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</si>
  <si>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</si>
  <si>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</si>
  <si>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</si>
  <si>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</si>
  <si>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</si>
  <si>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</si>
  <si>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</si>
  <si>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</si>
  <si>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</si>
  <si>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</si>
  <si>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</si>
  <si>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</si>
  <si>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</si>
  <si>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</si>
  <si>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</si>
  <si>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</si>
  <si>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</si>
  <si>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</si>
  <si>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</si>
  <si>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</si>
  <si>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</si>
  <si>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</si>
  <si>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</si>
  <si>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</si>
  <si>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</si>
  <si>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</si>
  <si>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</si>
  <si>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</si>
  <si>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</si>
  <si>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</si>
  <si>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</si>
  <si>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</si>
  <si>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</si>
  <si>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</si>
  <si>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</si>
  <si>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</si>
  <si>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</si>
  <si>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</si>
  <si>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</si>
  <si>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</si>
  <si>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</si>
  <si>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</si>
  <si>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</si>
  <si>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</si>
  <si>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</si>
  <si>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</si>
  <si>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</si>
  <si>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</si>
  <si>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</si>
  <si>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</si>
  <si>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</si>
  <si>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</si>
  <si>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</si>
  <si>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</si>
  <si>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</si>
  <si>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</si>
  <si>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</si>
  <si>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</si>
  <si>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</si>
  <si>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</si>
  <si>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</si>
  <si>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</si>
  <si>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</si>
  <si>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</si>
  <si>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</si>
  <si>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</si>
  <si>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</si>
  <si>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</si>
  <si>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</si>
  <si>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</si>
  <si>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</si>
  <si>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</si>
  <si>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</si>
  <si>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</si>
  <si>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</si>
  <si>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</si>
  <si>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</si>
  <si>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</si>
  <si>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</si>
  <si>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</si>
  <si>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</si>
  <si>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</si>
  <si>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</si>
  <si>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</si>
  <si>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</si>
  <si>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</si>
  <si>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</si>
  <si>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</si>
  <si>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</si>
  <si>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</si>
  <si>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</si>
  <si>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</si>
  <si>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</si>
  <si>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</si>
  <si>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</si>
  <si>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</si>
  <si>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</si>
  <si>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</si>
  <si>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</si>
  <si>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</si>
  <si>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</si>
  <si>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</si>
  <si>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</si>
  <si>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</si>
  <si>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</si>
  <si>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</si>
  <si>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</si>
  <si>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</si>
  <si>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</si>
  <si>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</si>
  <si>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</si>
  <si>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</si>
  <si>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</si>
  <si>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</si>
  <si>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</si>
  <si>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</si>
  <si>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</si>
  <si>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</si>
  <si>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</si>
  <si>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</si>
  <si>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</si>
  <si>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</si>
  <si>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</si>
  <si>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</si>
  <si>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</si>
  <si>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</si>
  <si>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</si>
  <si>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</si>
  <si>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</si>
  <si>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</si>
  <si>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</si>
  <si>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</si>
  <si>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</si>
  <si>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</si>
  <si>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</si>
  <si>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</si>
  <si>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</si>
  <si>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</si>
  <si>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</si>
  <si>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</si>
  <si>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</si>
  <si>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</si>
  <si>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</si>
  <si>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</si>
  <si>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</si>
  <si>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</si>
  <si>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</si>
  <si>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</si>
  <si>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</si>
  <si>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</si>
  <si>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</si>
  <si>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</si>
  <si>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</si>
  <si>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</si>
  <si>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</si>
  <si>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</si>
  <si>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</si>
  <si>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</si>
  <si>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</si>
  <si>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</si>
  <si>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</si>
  <si>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</si>
  <si>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</si>
  <si>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</si>
  <si>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</si>
  <si>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</si>
  <si>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</si>
  <si>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</si>
  <si>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</si>
  <si>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</si>
  <si>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</si>
  <si>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</si>
  <si>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</si>
  <si>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</si>
  <si>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</si>
  <si>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</si>
  <si>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</si>
  <si>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</si>
  <si>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</si>
  <si>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</si>
  <si>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</si>
  <si>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</si>
  <si>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</si>
  <si>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</si>
  <si>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</si>
  <si>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</si>
  <si>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</si>
  <si>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</si>
  <si>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</si>
  <si>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</si>
  <si>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</si>
  <si>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</si>
  <si>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</si>
  <si>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</si>
  <si>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</si>
  <si>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</si>
  <si>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</si>
  <si>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</si>
  <si>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</si>
  <si>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</si>
  <si>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</si>
  <si>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</si>
  <si>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</si>
  <si>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</si>
  <si>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</si>
  <si>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</si>
  <si>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</si>
  <si>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</si>
  <si>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</si>
  <si>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</si>
  <si>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</si>
  <si>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</si>
  <si>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</si>
  <si>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</si>
  <si>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</si>
  <si>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</si>
  <si>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</si>
  <si>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</si>
  <si>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</si>
  <si>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</si>
  <si>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</si>
  <si>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</si>
  <si>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</si>
  <si>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</si>
  <si>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</si>
  <si>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</si>
  <si>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</si>
  <si>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</si>
  <si>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</si>
  <si>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</si>
  <si>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</si>
  <si>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</si>
  <si>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</si>
  <si>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</si>
  <si>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</si>
  <si>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</si>
  <si>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</si>
  <si>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</si>
  <si>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</si>
  <si>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</si>
  <si>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</si>
  <si>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</si>
  <si>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</si>
  <si>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</si>
  <si>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</si>
  <si>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</si>
  <si>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</si>
  <si>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</si>
  <si>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</si>
  <si>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</si>
  <si>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</si>
  <si>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</si>
  <si>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</si>
  <si>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</si>
  <si>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</si>
  <si>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</si>
  <si>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</si>
  <si>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</si>
  <si>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</si>
  <si>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</si>
  <si>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</si>
  <si>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</si>
  <si>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</si>
  <si>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</si>
  <si>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</si>
  <si>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</si>
  <si>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</si>
  <si>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</si>
  <si>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</si>
  <si>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</si>
  <si>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</si>
  <si>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</si>
  <si>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</si>
  <si>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</si>
  <si>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</si>
  <si>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</si>
  <si>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</si>
  <si>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</si>
  <si>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</si>
  <si>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</si>
  <si>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</si>
  <si>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</si>
  <si>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</si>
  <si>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</si>
  <si>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</si>
  <si>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</si>
  <si>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</si>
  <si>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</si>
  <si>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</si>
  <si>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</si>
  <si>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</si>
  <si>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</si>
  <si>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</si>
  <si>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</si>
  <si>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</si>
  <si>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</si>
  <si>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</si>
  <si>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</si>
  <si>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</si>
  <si>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</si>
  <si>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</si>
  <si>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</si>
  <si>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</si>
  <si>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</si>
  <si>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</si>
  <si>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</si>
  <si>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</si>
  <si>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</si>
  <si>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</si>
  <si>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</si>
  <si>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</si>
  <si>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</si>
  <si>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</si>
  <si>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</si>
  <si>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</si>
  <si>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</si>
  <si>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</si>
  <si>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</si>
  <si>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</si>
  <si>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</si>
  <si>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</si>
  <si>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</si>
  <si>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</si>
  <si>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</si>
  <si>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</si>
  <si>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</si>
  <si>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</si>
  <si>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</si>
  <si>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</si>
  <si>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</si>
  <si>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</si>
  <si>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</si>
  <si>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</si>
  <si>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</si>
  <si>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</si>
  <si>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</si>
  <si>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</si>
  <si>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</si>
  <si>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</si>
  <si>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</si>
  <si>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</si>
  <si>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</si>
  <si>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</si>
  <si>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</si>
  <si>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</si>
  <si>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</si>
  <si>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</si>
  <si>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</si>
  <si>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</si>
  <si>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</si>
  <si>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</si>
  <si>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</si>
  <si>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</si>
  <si>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</si>
  <si>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</si>
  <si>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</si>
  <si>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</si>
  <si>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</si>
  <si>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</si>
  <si>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</si>
  <si>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</si>
  <si>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</si>
  <si>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</si>
  <si>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</si>
  <si>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</si>
  <si>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</si>
  <si>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</si>
  <si>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</si>
  <si>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</si>
  <si>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</si>
  <si>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</si>
  <si>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</si>
  <si>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</si>
  <si>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</si>
  <si>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</si>
  <si>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</si>
  <si>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</si>
  <si>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</si>
  <si>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</si>
  <si>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</si>
  <si>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</si>
  <si>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</si>
  <si>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</si>
  <si>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</si>
  <si>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</si>
  <si>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</si>
  <si>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</si>
  <si>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</si>
  <si>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</si>
  <si>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</si>
  <si>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</si>
  <si>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</si>
  <si>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</si>
  <si>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</si>
  <si>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</si>
  <si>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</si>
  <si>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</si>
  <si>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</si>
  <si>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</si>
  <si>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</si>
  <si>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</si>
  <si>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</si>
  <si>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</si>
  <si>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</si>
  <si>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</si>
  <si>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</si>
  <si>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</si>
  <si>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</si>
  <si>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</si>
  <si>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</si>
  <si>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</si>
  <si>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</si>
  <si>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</si>
  <si>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</si>
  <si>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</si>
  <si>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</si>
  <si>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</si>
  <si>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</si>
  <si>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</si>
  <si>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</si>
  <si>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</si>
  <si>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</si>
  <si>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</si>
  <si>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</si>
  <si>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</si>
  <si>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</si>
  <si>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</si>
  <si>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</si>
  <si>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</si>
  <si>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</si>
  <si>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</si>
  <si>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</si>
  <si>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</si>
  <si>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</si>
  <si>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</si>
  <si>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</si>
  <si>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</si>
  <si>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</si>
  <si>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</si>
  <si>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</si>
  <si>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</si>
  <si>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</si>
  <si>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</si>
  <si>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</si>
  <si>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</si>
  <si>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</si>
  <si>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</si>
  <si>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</si>
  <si>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</si>
  <si>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</si>
  <si>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</si>
  <si>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</si>
  <si>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</si>
  <si>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</si>
  <si>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</si>
  <si>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</si>
  <si>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</si>
  <si>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</si>
  <si>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</si>
  <si>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</si>
  <si>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</si>
  <si>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</si>
  <si>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</si>
  <si>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</si>
  <si>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</si>
  <si>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</si>
  <si>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</si>
  <si>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</si>
  <si>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</si>
  <si>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</si>
  <si>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</si>
  <si>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</si>
  <si>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</si>
  <si>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</si>
  <si>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</si>
  <si>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</si>
  <si>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</si>
  <si>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</si>
  <si>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</si>
  <si>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</si>
  <si>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</si>
  <si>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</si>
  <si>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</si>
  <si>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</si>
  <si>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</si>
  <si>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</si>
  <si>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</si>
  <si>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</si>
  <si>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</si>
  <si>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</si>
  <si>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</si>
  <si>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</si>
  <si>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</si>
  <si>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</si>
  <si>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</si>
  <si>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</si>
  <si>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</si>
  <si>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</si>
  <si>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</si>
  <si>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</si>
  <si>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</si>
  <si>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</si>
  <si>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</si>
  <si>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</si>
  <si>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</si>
  <si>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</si>
  <si>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</si>
  <si>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</si>
  <si>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</si>
  <si>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</si>
  <si>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</si>
  <si>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</si>
  <si>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</si>
  <si>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</si>
  <si>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</si>
  <si>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</si>
  <si>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</si>
  <si>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</si>
  <si>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</si>
  <si>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</si>
  <si>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</si>
  <si>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</si>
  <si>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</si>
  <si>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</si>
  <si>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</si>
  <si>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</si>
  <si>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</si>
  <si>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</si>
  <si>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</si>
  <si>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</si>
  <si>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</si>
  <si>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</si>
  <si>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</si>
  <si>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</si>
  <si>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</si>
  <si>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</si>
  <si>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</si>
  <si>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</si>
  <si>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</si>
  <si>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</si>
  <si>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</si>
  <si>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</si>
  <si>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</si>
  <si>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</si>
  <si>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</si>
  <si>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</si>
  <si>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</si>
  <si>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</si>
  <si>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</si>
  <si>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</si>
  <si>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</si>
  <si>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</si>
  <si>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</si>
  <si>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</si>
  <si>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</si>
  <si>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</si>
  <si>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</si>
  <si>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</si>
  <si>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</si>
  <si>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</si>
  <si>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</si>
  <si>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</si>
  <si>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</si>
  <si>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</si>
  <si>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</si>
  <si>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</si>
  <si>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</si>
  <si>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</si>
  <si>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</si>
  <si>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</si>
  <si>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</si>
  <si>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</si>
  <si>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</si>
  <si>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</si>
  <si>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</si>
  <si>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</si>
  <si>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</si>
  <si>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</si>
  <si>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</si>
  <si>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</si>
  <si>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</si>
  <si>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</si>
  <si>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</si>
  <si>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</si>
  <si>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</si>
  <si>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</si>
  <si>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</si>
  <si>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</si>
  <si>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</si>
  <si>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</si>
  <si>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</si>
  <si>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</si>
  <si>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</si>
  <si>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</si>
  <si>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</si>
  <si>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</si>
  <si>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</si>
  <si>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</si>
  <si>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</si>
  <si>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</si>
  <si>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</si>
  <si>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</si>
  <si>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</si>
  <si>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</si>
  <si>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</si>
  <si>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</si>
  <si>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</si>
  <si>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</si>
  <si>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</si>
  <si>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</si>
  <si>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</si>
  <si>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</si>
  <si>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</si>
  <si>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</si>
  <si>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</si>
  <si>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</si>
  <si>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</si>
  <si>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</si>
  <si>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</si>
  <si>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</si>
  <si>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</si>
  <si>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</si>
  <si>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</si>
  <si>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</si>
  <si>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</si>
  <si>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</si>
  <si>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</si>
  <si>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</si>
  <si>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</si>
  <si>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</si>
  <si>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</si>
  <si>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</si>
  <si>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</si>
  <si>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</si>
  <si>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</si>
  <si>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</si>
  <si>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</si>
  <si>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</si>
  <si>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</si>
  <si>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</si>
  <si>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</si>
  <si>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</si>
  <si>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</si>
  <si>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</si>
  <si>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</si>
  <si>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</si>
  <si>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</si>
  <si>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</si>
  <si>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</si>
  <si>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</si>
  <si>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</si>
  <si>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</si>
  <si>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</si>
  <si>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</si>
  <si>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</si>
  <si>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</si>
  <si>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</si>
  <si>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</si>
  <si>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</si>
  <si>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</si>
  <si>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</si>
  <si>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</si>
  <si>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</si>
  <si>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</si>
  <si>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</si>
  <si>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</si>
  <si>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</si>
  <si>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</si>
  <si>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</si>
  <si>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</si>
  <si>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</si>
  <si>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</si>
  <si>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</si>
  <si>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</si>
  <si>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</si>
  <si>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</si>
  <si>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</si>
  <si>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</si>
  <si>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</si>
  <si>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</si>
  <si>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</si>
  <si>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</si>
  <si>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</si>
  <si>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</si>
  <si>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</si>
  <si>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</si>
  <si>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</si>
  <si>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</si>
  <si>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</si>
  <si>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</si>
  <si>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</si>
  <si>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</si>
  <si>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</si>
  <si>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</si>
  <si>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</si>
  <si>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</si>
  <si>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</si>
  <si>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</si>
  <si>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</si>
  <si>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</si>
  <si>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</si>
  <si>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</si>
  <si>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</si>
  <si>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</si>
  <si>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</si>
  <si>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</si>
  <si>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</si>
  <si>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</si>
  <si>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</si>
  <si>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</si>
  <si>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</si>
  <si>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</si>
  <si>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</si>
  <si>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</si>
  <si>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</si>
  <si>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</si>
  <si>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</si>
  <si>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</si>
  <si>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</si>
  <si>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</si>
  <si>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</si>
  <si>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</si>
  <si>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</si>
  <si>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</si>
  <si>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</si>
  <si>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</si>
  <si>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</si>
  <si>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</si>
  <si>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</si>
  <si>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</si>
  <si>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</si>
  <si>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</si>
  <si>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</si>
  <si>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</si>
  <si>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</si>
  <si>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</si>
  <si>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</si>
  <si>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</si>
  <si>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</si>
  <si>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</si>
  <si>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</si>
  <si>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</si>
  <si>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</si>
  <si>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</si>
  <si>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</si>
  <si>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</si>
  <si>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</si>
  <si>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</si>
  <si>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</si>
  <si>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</si>
  <si>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</si>
  <si>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</si>
  <si>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</si>
  <si>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</si>
  <si>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</si>
  <si>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</si>
  <si>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</si>
  <si>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</si>
  <si>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</si>
  <si>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</si>
  <si>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</si>
  <si>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</si>
  <si>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</si>
  <si>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</si>
  <si>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</si>
  <si>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</si>
  <si>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</si>
  <si>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</si>
  <si>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</si>
  <si>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</si>
  <si>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</si>
  <si>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</si>
  <si>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</si>
  <si>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</si>
  <si>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</si>
  <si>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</si>
  <si>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</si>
  <si>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</si>
  <si>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</si>
  <si>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</si>
  <si>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</si>
  <si>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</si>
  <si>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</si>
  <si>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</si>
  <si>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</si>
  <si>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</si>
  <si>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</si>
  <si>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</si>
  <si>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</si>
  <si>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</si>
  <si>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</si>
  <si>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</si>
  <si>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</si>
  <si>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</si>
  <si>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</si>
  <si>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</si>
  <si>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</si>
  <si>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</si>
  <si>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</si>
  <si>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</si>
  <si>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</si>
  <si>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</si>
  <si>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</si>
  <si>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</si>
  <si>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</si>
  <si>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</si>
  <si>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</si>
  <si>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</si>
  <si>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</si>
  <si>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</si>
  <si>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</si>
  <si>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</si>
  <si>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</si>
  <si>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</si>
  <si>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</si>
  <si>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</si>
  <si>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</si>
  <si>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</si>
  <si>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</si>
  <si>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</si>
  <si>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</si>
  <si>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</si>
  <si>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</si>
  <si>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</si>
  <si>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</si>
  <si>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</si>
  <si>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</si>
  <si>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</si>
  <si>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</si>
  <si>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</si>
  <si>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</si>
  <si>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</si>
  <si>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</si>
  <si>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</si>
  <si>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</si>
  <si>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</si>
  <si>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</si>
  <si>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</si>
  <si>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</si>
  <si>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</si>
  <si>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</si>
  <si>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</si>
  <si>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</si>
  <si>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</si>
  <si>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</si>
  <si>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</si>
  <si>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</si>
  <si>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</si>
  <si>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</si>
  <si>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</si>
  <si>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</si>
  <si>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</si>
  <si>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</si>
  <si>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</si>
  <si>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</si>
  <si>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</si>
  <si>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</si>
  <si>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</si>
  <si>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</si>
  <si>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</si>
  <si>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</si>
  <si>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</si>
  <si>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</si>
  <si>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</si>
  <si>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</si>
  <si>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</si>
  <si>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</si>
  <si>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</si>
  <si>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</si>
  <si>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</si>
  <si>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</si>
  <si>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</si>
  <si>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</si>
  <si>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</si>
  <si>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</si>
  <si>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</si>
  <si>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</si>
  <si>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</si>
  <si>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</si>
  <si>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</si>
  <si>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</si>
  <si>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</si>
  <si>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</si>
  <si>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</si>
  <si>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</si>
  <si>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</si>
  <si>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</si>
  <si>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</si>
  <si>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</si>
  <si>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</si>
  <si>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</si>
  <si>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</si>
  <si>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</si>
  <si>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</si>
  <si>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</si>
  <si>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</si>
  <si>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</si>
  <si>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</si>
  <si>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</si>
  <si>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</si>
  <si>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</si>
  <si>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</si>
  <si>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</si>
  <si>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</si>
  <si>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</si>
  <si>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</si>
  <si>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</si>
  <si>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</si>
  <si>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</si>
  <si>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</si>
  <si>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</si>
  <si>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</si>
  <si>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</si>
  <si>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</si>
  <si>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</si>
  <si>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</si>
  <si>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</si>
  <si>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</si>
  <si>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</si>
  <si>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</si>
  <si>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</si>
  <si>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</si>
  <si>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</si>
  <si>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</si>
  <si>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</si>
  <si>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</si>
  <si>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</si>
  <si>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</si>
  <si>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</si>
  <si>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</si>
  <si>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</si>
  <si>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</si>
  <si>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</si>
  <si>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</si>
  <si>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</si>
  <si>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</si>
  <si>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</si>
  <si>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</si>
  <si>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</si>
  <si>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</si>
  <si>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</si>
  <si>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</si>
  <si>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</si>
  <si>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</si>
  <si>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</si>
  <si>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</si>
  <si>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</si>
  <si>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</si>
  <si>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</si>
  <si>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</si>
  <si>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</si>
  <si>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</si>
  <si>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</si>
  <si>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</si>
  <si>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</si>
  <si>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</si>
  <si>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</si>
  <si>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</si>
  <si>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</si>
  <si>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</si>
  <si>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</si>
  <si>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</si>
  <si>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</si>
  <si>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</si>
  <si>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</si>
  <si>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</si>
  <si>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</si>
  <si>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</si>
  <si>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</si>
  <si>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</si>
  <si>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</si>
  <si>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</si>
  <si>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</si>
  <si>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</si>
  <si>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</si>
  <si>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</si>
  <si>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</si>
  <si>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</si>
  <si>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</si>
  <si>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</si>
  <si>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</si>
  <si>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</si>
  <si>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</si>
  <si>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</si>
  <si>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</si>
  <si>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</si>
  <si>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</si>
  <si>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</si>
  <si>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</si>
  <si>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</si>
  <si>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</si>
  <si>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</si>
  <si>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</si>
  <si>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</si>
  <si>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</si>
  <si>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</si>
  <si>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</si>
  <si>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</si>
  <si>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</si>
  <si>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</si>
  <si>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</si>
  <si>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</si>
  <si>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</si>
  <si>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</si>
  <si>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</si>
  <si>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</si>
  <si>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</si>
  <si>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</si>
  <si>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</si>
  <si>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</si>
  <si>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</si>
  <si>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</si>
  <si>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</si>
  <si>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</si>
  <si>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</si>
  <si>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</si>
  <si>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</si>
  <si>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</si>
  <si>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</si>
  <si>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</si>
  <si>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</si>
  <si>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</si>
  <si>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</si>
  <si>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</si>
  <si>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</si>
  <si>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</si>
  <si>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</si>
  <si>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</si>
  <si>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</si>
  <si>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</si>
  <si>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</si>
  <si>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</si>
  <si>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</si>
  <si>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</si>
  <si>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</si>
  <si>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</si>
  <si>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</si>
  <si>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</si>
  <si>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</si>
  <si>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</si>
  <si>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</si>
  <si>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</si>
  <si>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</si>
  <si>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</si>
  <si>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</si>
  <si>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</si>
  <si>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</si>
  <si>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</si>
  <si>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</si>
  <si>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</si>
  <si>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</si>
  <si>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</si>
  <si>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</si>
  <si>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</si>
  <si>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</si>
  <si>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</si>
  <si>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</si>
  <si>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</si>
  <si>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</si>
  <si>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</si>
  <si>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</si>
  <si>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</si>
  <si>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</si>
  <si>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</si>
  <si>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</si>
  <si>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</si>
  <si>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</si>
  <si>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</si>
  <si>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</si>
  <si>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</si>
  <si>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</si>
  <si>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</si>
  <si>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</si>
  <si>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</si>
  <si>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</si>
  <si>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</si>
  <si>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</si>
  <si>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</si>
  <si>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</si>
  <si>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</si>
  <si>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</si>
  <si>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</si>
  <si>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</si>
  <si>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</si>
  <si>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</si>
  <si>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</si>
  <si>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</si>
  <si>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</si>
  <si>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</si>
  <si>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</si>
  <si>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</si>
  <si>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</si>
  <si>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</si>
  <si>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</si>
  <si>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</si>
  <si>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</si>
  <si>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</si>
  <si>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</si>
  <si>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</si>
  <si>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</si>
  <si>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</si>
  <si>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</si>
  <si>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</si>
  <si>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</si>
  <si>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</si>
  <si>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</si>
  <si>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</si>
  <si>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</si>
  <si>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</si>
  <si>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</si>
  <si>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</si>
  <si>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</si>
  <si>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</si>
  <si>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</si>
  <si>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</si>
  <si>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</si>
  <si>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</si>
  <si>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</si>
  <si>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</si>
  <si>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</si>
  <si>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</si>
  <si>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</si>
  <si>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</si>
  <si>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</si>
  <si>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</si>
  <si>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</si>
  <si>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</si>
  <si>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</si>
  <si>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</si>
  <si>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</si>
  <si>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</si>
  <si>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</si>
  <si>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</si>
  <si>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</si>
  <si>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</si>
  <si>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</si>
  <si>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</si>
  <si>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</si>
  <si>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</si>
  <si>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</si>
  <si>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</si>
  <si>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</si>
  <si>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</si>
  <si>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</si>
  <si>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</si>
  <si>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</si>
  <si>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</si>
  <si>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</si>
  <si>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</si>
  <si>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</si>
  <si>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</si>
  <si>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</si>
  <si>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</si>
  <si>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</si>
  <si>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</si>
  <si>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</si>
  <si>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</si>
  <si>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</si>
  <si>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</si>
  <si>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</si>
  <si>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</si>
  <si>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</si>
  <si>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</si>
  <si>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</si>
  <si>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</si>
  <si>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</si>
  <si>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</si>
  <si>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</si>
  <si>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</si>
  <si>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</si>
  <si>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</si>
  <si>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</si>
  <si>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</si>
  <si>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</si>
  <si>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</si>
  <si>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</si>
  <si>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</si>
  <si>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</si>
  <si>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</si>
  <si>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</si>
  <si>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</si>
  <si>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</si>
  <si>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</si>
  <si>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</si>
  <si>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</si>
  <si>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</si>
  <si>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</si>
  <si>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</si>
  <si>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</si>
  <si>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</si>
  <si>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</si>
  <si>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</si>
  <si>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</si>
  <si>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</si>
  <si>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</si>
  <si>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</si>
  <si>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</si>
  <si>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</si>
  <si>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</si>
  <si>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</si>
  <si>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</si>
  <si>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</si>
  <si>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</si>
  <si>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</si>
  <si>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</si>
  <si>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</si>
  <si>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</si>
  <si>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</si>
  <si>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</si>
  <si>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</si>
  <si>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</si>
  <si>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</si>
  <si>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</si>
  <si>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</si>
  <si>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</si>
  <si>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</si>
  <si>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</si>
  <si>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</si>
  <si>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</si>
  <si>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</si>
  <si>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</si>
  <si>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</si>
  <si>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</si>
  <si>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</si>
  <si>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</si>
  <si>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</si>
  <si>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</si>
  <si>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</si>
  <si>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</si>
  <si>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</si>
  <si>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</si>
  <si>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</si>
  <si>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</si>
  <si>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</si>
  <si>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</si>
  <si>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</si>
  <si>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</si>
  <si>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</si>
  <si>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</si>
  <si>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</si>
  <si>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</si>
  <si>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</si>
  <si>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</si>
  <si>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</si>
  <si>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</si>
  <si>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</si>
  <si>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</si>
  <si>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</si>
  <si>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</si>
  <si>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</si>
  <si>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</si>
  <si>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</si>
  <si>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</si>
  <si>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</si>
  <si>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</si>
  <si>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</si>
  <si>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</si>
  <si>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</si>
  <si>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</si>
  <si>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</si>
  <si>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</si>
  <si>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</si>
  <si>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</si>
  <si>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</si>
  <si>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</si>
  <si>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</si>
  <si>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</si>
  <si>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</si>
  <si>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</si>
  <si>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</si>
  <si>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</si>
  <si>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</si>
  <si>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</si>
  <si>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</si>
  <si>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</si>
  <si>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</si>
  <si>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</si>
  <si>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</si>
  <si>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</si>
  <si>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</si>
  <si>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</si>
  <si>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</si>
  <si>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</si>
  <si>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</si>
  <si>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</si>
  <si>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</si>
  <si>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</si>
  <si>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</si>
  <si>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</si>
  <si>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</si>
  <si>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</si>
  <si>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</si>
  <si>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</si>
  <si>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</si>
  <si>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</si>
  <si>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</si>
  <si>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</si>
  <si>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</si>
  <si>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</si>
  <si>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</si>
  <si>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</si>
  <si>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</si>
  <si>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</si>
  <si>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</si>
  <si>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</si>
  <si>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</si>
  <si>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</si>
  <si>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</si>
  <si>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</si>
  <si>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</si>
  <si>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</si>
  <si>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</si>
  <si>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</si>
  <si>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</si>
  <si>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</si>
  <si>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</si>
  <si>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</si>
  <si>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</si>
  <si>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</si>
  <si>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</si>
  <si>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</si>
  <si>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</si>
  <si>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</si>
  <si>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</si>
  <si>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</si>
  <si>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</si>
  <si>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</si>
  <si>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</si>
  <si>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</si>
  <si>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</si>
  <si>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</si>
  <si>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</si>
  <si>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</si>
  <si>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</si>
  <si>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</si>
  <si>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</si>
  <si>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</si>
  <si>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</si>
  <si>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</si>
  <si>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</si>
  <si>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</si>
  <si>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</si>
  <si>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</si>
  <si>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</si>
  <si>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</si>
  <si>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</si>
  <si>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</si>
  <si>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</si>
  <si>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</si>
  <si>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</si>
  <si>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</si>
  <si>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</si>
  <si>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</si>
  <si>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</si>
  <si>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</si>
  <si>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</si>
  <si>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</si>
  <si>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</si>
  <si>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</si>
  <si>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</si>
  <si>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</si>
  <si>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</si>
  <si>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</si>
  <si>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</si>
  <si>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</si>
  <si>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</si>
  <si>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</si>
  <si>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</si>
  <si>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</si>
  <si>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</si>
  <si>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</si>
  <si>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</si>
  <si>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</si>
  <si>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</si>
  <si>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</si>
  <si>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</si>
  <si>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</si>
  <si>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</si>
  <si>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</si>
  <si>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</si>
  <si>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</si>
  <si>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</si>
  <si>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</si>
  <si>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</si>
  <si>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</si>
  <si>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</si>
  <si>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</si>
  <si>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</si>
  <si>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</si>
  <si>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</si>
  <si>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</si>
  <si>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</si>
  <si>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</si>
  <si>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</si>
  <si>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</si>
  <si>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</si>
  <si>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</si>
  <si>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</si>
  <si>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</si>
  <si>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</si>
  <si>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</si>
  <si>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</si>
  <si>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</si>
  <si>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</si>
  <si>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</si>
  <si>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</si>
  <si>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</si>
  <si>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</si>
  <si>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</si>
  <si>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</si>
  <si>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</si>
  <si>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</si>
  <si>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</si>
  <si>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</si>
  <si>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</si>
  <si>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</si>
  <si>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</si>
  <si>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</si>
  <si>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</si>
  <si>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</si>
  <si>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</si>
  <si>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</si>
  <si>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</si>
  <si>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</si>
  <si>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</si>
  <si>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</si>
  <si>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</si>
  <si>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</si>
  <si>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</si>
  <si>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</si>
  <si>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</si>
  <si>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</si>
  <si>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</si>
  <si>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</si>
  <si>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</si>
  <si>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</si>
  <si>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</si>
  <si>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</si>
  <si>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</si>
  <si>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</si>
  <si>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</si>
  <si>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</si>
  <si>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</si>
  <si>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</si>
  <si>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</si>
  <si>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</si>
  <si>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</si>
  <si>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</si>
  <si>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</si>
  <si>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</si>
  <si>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</si>
  <si>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</si>
  <si>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</si>
  <si>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</si>
  <si>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</si>
  <si>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</si>
  <si>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</si>
  <si>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</si>
  <si>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</si>
  <si>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</si>
  <si>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</si>
  <si>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</si>
  <si>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</si>
  <si>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</si>
  <si>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</si>
  <si>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</si>
  <si>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</si>
  <si>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</si>
  <si>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</si>
  <si>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</si>
  <si>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</si>
  <si>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</si>
  <si>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</si>
  <si>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</si>
  <si>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</si>
  <si>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</si>
  <si>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</si>
  <si>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</si>
  <si>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</si>
  <si>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</si>
  <si>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</si>
  <si>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</si>
  <si>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</si>
  <si>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</si>
  <si>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</si>
  <si>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</si>
  <si>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</si>
  <si>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</si>
  <si>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</si>
  <si>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</si>
  <si>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</si>
  <si>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</si>
  <si>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</si>
  <si>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</si>
  <si>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</si>
  <si>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</si>
  <si>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</si>
  <si>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</si>
  <si>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</si>
  <si>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</si>
  <si>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</si>
  <si>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</si>
  <si>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</si>
  <si>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</si>
  <si>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</si>
  <si>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</si>
  <si>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</si>
  <si>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</si>
  <si>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</si>
  <si>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</si>
  <si>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</si>
  <si>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</si>
  <si>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</si>
  <si>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</si>
  <si>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</si>
  <si>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</si>
  <si>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</si>
  <si>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</si>
  <si>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</si>
  <si>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</si>
  <si>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</si>
  <si>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</si>
  <si>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</si>
  <si>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</si>
  <si>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</si>
  <si>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</si>
  <si>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</si>
  <si>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</si>
  <si>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</si>
  <si>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</si>
  <si>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</si>
  <si>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</si>
  <si>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</si>
  <si>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</si>
  <si>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</si>
  <si>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</si>
  <si>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</si>
  <si>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</si>
  <si>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</si>
  <si>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</si>
  <si>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</si>
  <si>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</si>
  <si>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</si>
  <si>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</si>
  <si>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</si>
  <si>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</si>
  <si>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</si>
  <si>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</si>
  <si>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</si>
  <si>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</si>
  <si>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</si>
  <si>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</si>
  <si>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</si>
  <si>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</si>
  <si>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</si>
  <si>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</si>
  <si>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</si>
  <si>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</si>
  <si>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</si>
  <si>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</si>
  <si>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</si>
  <si>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</si>
  <si>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</si>
  <si>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</si>
  <si>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</si>
  <si>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</si>
  <si>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</si>
  <si>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</si>
  <si>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</si>
  <si>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</si>
  <si>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</si>
  <si>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</si>
  <si>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</si>
  <si>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</si>
  <si>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</si>
  <si>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</si>
  <si>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</si>
  <si>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</si>
  <si>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</si>
  <si>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</si>
  <si>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</si>
  <si>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</si>
  <si>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</si>
  <si>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</si>
  <si>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</si>
  <si>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</si>
  <si>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</si>
  <si>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</si>
  <si>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</si>
  <si>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</si>
  <si>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</si>
  <si>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</si>
  <si>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</si>
  <si>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</si>
  <si>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</si>
  <si>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</si>
  <si>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</si>
  <si>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</si>
  <si>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</si>
  <si>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</si>
  <si>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</si>
  <si>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</si>
  <si>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</si>
  <si>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</si>
  <si>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</si>
  <si>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</si>
  <si>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</si>
  <si>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</si>
  <si>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</si>
  <si>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</si>
  <si>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</si>
  <si>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</si>
  <si>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</si>
  <si>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</si>
  <si>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</si>
  <si>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</si>
  <si>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</si>
  <si>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</si>
  <si>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</si>
  <si>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</si>
  <si>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</si>
  <si>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</si>
  <si>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</si>
  <si>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</si>
  <si>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</si>
  <si>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</si>
  <si>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</si>
  <si>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</si>
  <si>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</si>
  <si>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</si>
  <si>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</si>
  <si>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</si>
  <si>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</si>
  <si>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</si>
  <si>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</si>
  <si>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</si>
  <si>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</si>
  <si>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</si>
  <si>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</si>
  <si>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</si>
  <si>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</si>
  <si>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</si>
  <si>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</si>
  <si>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</si>
  <si>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</si>
  <si>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</si>
  <si>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</si>
  <si>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</si>
  <si>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</si>
  <si>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</si>
  <si>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</si>
  <si>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</si>
  <si>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</si>
  <si>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</si>
  <si>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</si>
  <si>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</si>
  <si>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</si>
  <si>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</si>
  <si>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</si>
  <si>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</si>
  <si>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</si>
  <si>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</si>
  <si>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</si>
  <si>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</si>
  <si>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</si>
  <si>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</si>
  <si>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</si>
  <si>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</si>
  <si>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</si>
  <si>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</si>
  <si>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</si>
  <si>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</si>
  <si>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</si>
  <si>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</si>
  <si>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</si>
  <si>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</si>
  <si>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</si>
  <si>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</si>
  <si>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</si>
  <si>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</si>
  <si>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</si>
  <si>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</si>
  <si>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</si>
  <si>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</si>
  <si>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</si>
  <si>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</si>
  <si>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</si>
  <si>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</si>
  <si>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</si>
  <si>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</si>
  <si>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</si>
  <si>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</si>
  <si>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</si>
  <si>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</si>
  <si>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</si>
  <si>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</si>
  <si>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</si>
  <si>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</si>
  <si>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</si>
  <si>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</si>
  <si>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</si>
  <si>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</si>
  <si>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</si>
  <si>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</si>
  <si>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</si>
  <si>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</si>
  <si>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</si>
  <si>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</si>
  <si>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</si>
  <si>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</si>
  <si>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</si>
  <si>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</si>
  <si>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</si>
  <si>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</si>
  <si>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</si>
  <si>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</si>
  <si>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</si>
  <si>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</si>
  <si>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</si>
  <si>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</si>
  <si>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</si>
  <si>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</si>
  <si>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</si>
  <si>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</si>
  <si>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</si>
  <si>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</si>
  <si>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</si>
  <si>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</si>
  <si>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</si>
  <si>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</si>
  <si>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</si>
  <si>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</si>
  <si>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</si>
  <si>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</si>
  <si>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</si>
  <si>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</si>
  <si>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</si>
  <si>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</si>
  <si>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</si>
  <si>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</si>
  <si>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</si>
  <si>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</si>
  <si>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</si>
  <si>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</si>
  <si>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</si>
  <si>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</si>
  <si>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</si>
  <si>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</si>
  <si>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</si>
  <si>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</si>
  <si>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</si>
  <si>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</si>
  <si>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</si>
  <si>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</si>
  <si>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</si>
  <si>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</si>
  <si>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</si>
  <si>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</si>
  <si>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</si>
  <si>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</si>
  <si>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</si>
  <si>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</si>
  <si>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</si>
  <si>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</si>
  <si>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</si>
  <si>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</si>
  <si>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</si>
  <si>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</si>
  <si>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</si>
  <si>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</si>
  <si>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</si>
  <si>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</si>
  <si>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</si>
  <si>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</si>
  <si>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</si>
  <si>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</si>
  <si>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</si>
  <si>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</si>
  <si>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</si>
  <si>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</si>
  <si>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</si>
  <si>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</si>
  <si>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</si>
  <si>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</si>
  <si>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</si>
  <si>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</si>
  <si>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</si>
  <si>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</si>
  <si>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</si>
  <si>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</si>
  <si>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</si>
  <si>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</si>
  <si>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</si>
  <si>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</si>
  <si>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</si>
  <si>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</si>
  <si>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</si>
  <si>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</si>
  <si>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</si>
  <si>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</si>
  <si>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</si>
  <si>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</si>
  <si>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</si>
  <si>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</si>
  <si>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</si>
  <si>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</si>
  <si>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</si>
  <si>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</si>
  <si>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</si>
  <si>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</si>
  <si>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</si>
  <si>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</si>
  <si>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</si>
  <si>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</si>
  <si>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</si>
  <si>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</si>
  <si>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</si>
  <si>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</si>
  <si>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</si>
  <si>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</si>
  <si>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</si>
  <si>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</si>
  <si>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</si>
  <si>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</si>
  <si>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</si>
  <si>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</si>
  <si>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</si>
  <si>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</si>
  <si>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</si>
  <si>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</si>
  <si>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</si>
  <si>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</si>
  <si>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</si>
  <si>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</si>
  <si>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</si>
  <si>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</si>
  <si>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</si>
  <si>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</si>
  <si>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</si>
  <si>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</si>
  <si>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</si>
  <si>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</si>
  <si>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</si>
  <si>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</si>
  <si>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</si>
  <si>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</si>
  <si>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</si>
  <si>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</si>
  <si>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</si>
  <si>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</si>
  <si>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</si>
  <si>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</si>
  <si>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</si>
  <si>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</si>
  <si>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</si>
  <si>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</si>
  <si>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</si>
  <si>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</si>
  <si>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</si>
  <si>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</si>
  <si>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</si>
  <si>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</si>
  <si>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</si>
  <si>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</si>
  <si>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</si>
  <si>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</si>
  <si>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</si>
  <si>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</si>
  <si>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</si>
  <si>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</si>
  <si>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</si>
  <si>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</si>
  <si>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</si>
  <si>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</si>
  <si>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</si>
  <si>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</si>
  <si>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</si>
  <si>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</si>
  <si>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</si>
  <si>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</si>
  <si>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</si>
  <si>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</si>
  <si>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</si>
  <si>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</si>
  <si>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</si>
  <si>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</si>
  <si>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</si>
  <si>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</si>
  <si>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</si>
  <si>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</si>
  <si>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</si>
  <si>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</si>
  <si>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</si>
  <si>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</si>
  <si>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</si>
  <si>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</si>
  <si>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</si>
  <si>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</si>
  <si>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</si>
  <si>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</si>
  <si>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</si>
  <si>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</si>
  <si>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</si>
  <si>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</si>
  <si>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</si>
  <si>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</si>
  <si>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</si>
  <si>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</si>
  <si>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</si>
  <si>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</si>
  <si>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</si>
  <si>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</si>
  <si>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</si>
  <si>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</si>
  <si>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</si>
  <si>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</si>
  <si>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</si>
  <si>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</si>
  <si>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</si>
  <si>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</si>
  <si>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</si>
  <si>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</si>
  <si>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</si>
  <si>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</si>
  <si>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</si>
  <si>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</si>
  <si>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</si>
  <si>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</si>
  <si>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</si>
  <si>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</si>
  <si>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</si>
  <si>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</si>
  <si>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</si>
  <si>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</si>
  <si>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</si>
  <si>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</si>
  <si>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</si>
  <si>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</si>
  <si>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</si>
  <si>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</si>
  <si>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</si>
  <si>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</si>
  <si>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</si>
  <si>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</si>
  <si>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</si>
  <si>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</si>
  <si>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</si>
  <si>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</si>
  <si>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</si>
  <si>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</si>
  <si>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</si>
  <si>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</si>
  <si>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</si>
  <si>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</si>
  <si>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</si>
  <si>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</si>
  <si>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</si>
  <si>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</si>
  <si>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</si>
  <si>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</si>
  <si>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</si>
  <si>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</si>
  <si>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</si>
  <si>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</si>
  <si>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</si>
  <si>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</si>
  <si>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</si>
  <si>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</si>
  <si>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</si>
  <si>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</si>
  <si>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</si>
  <si>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</si>
  <si>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</si>
  <si>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</si>
  <si>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</si>
  <si>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</si>
  <si>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</si>
  <si>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</si>
  <si>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</si>
  <si>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</si>
  <si>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</si>
  <si>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</si>
  <si>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</si>
  <si>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</si>
  <si>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</si>
  <si>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</si>
  <si>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</si>
  <si>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</si>
  <si>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</si>
  <si>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</si>
  <si>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</si>
  <si>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</si>
  <si>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</si>
  <si>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</si>
  <si>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</si>
  <si>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</si>
  <si>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</si>
  <si>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</si>
  <si>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</si>
  <si>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</si>
  <si>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</si>
  <si>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</si>
  <si>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</si>
  <si>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</si>
  <si>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</si>
  <si>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</si>
  <si>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</si>
  <si>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</si>
  <si>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</si>
  <si>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</si>
  <si>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</si>
  <si>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</si>
  <si>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</si>
  <si>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</si>
  <si>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</si>
  <si>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</si>
  <si>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</si>
  <si>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</si>
  <si>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</si>
  <si>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</si>
  <si>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</si>
  <si>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</si>
  <si>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</si>
  <si>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</si>
  <si>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</si>
  <si>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</si>
  <si>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</si>
  <si>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</si>
  <si>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</si>
  <si>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</si>
  <si>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</si>
  <si>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</si>
  <si>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</si>
  <si>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</si>
  <si>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</si>
  <si>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</si>
  <si>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</si>
  <si>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</si>
  <si>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</si>
  <si>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</si>
  <si>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</si>
  <si>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</si>
  <si>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</si>
  <si>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</si>
  <si>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</si>
  <si>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</si>
  <si>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</si>
  <si>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</si>
  <si>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</si>
  <si>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</si>
  <si>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</si>
  <si>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</si>
  <si>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</si>
  <si>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</si>
  <si>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</si>
  <si>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</si>
  <si>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</si>
  <si>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</si>
  <si>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</si>
  <si>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</si>
  <si>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</si>
  <si>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</si>
  <si>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</si>
  <si>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</si>
  <si>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</si>
  <si>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</si>
  <si>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</si>
  <si>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</si>
  <si>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</si>
  <si>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</si>
  <si>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</si>
  <si>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</si>
  <si>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</si>
  <si>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</si>
  <si>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</si>
  <si>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</si>
  <si>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</si>
  <si>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</si>
  <si>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</si>
  <si>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</si>
  <si>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</si>
  <si>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</si>
  <si>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</si>
  <si>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</si>
  <si>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</si>
  <si>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</si>
  <si>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</si>
  <si>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</si>
  <si>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</si>
  <si>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</si>
  <si>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</si>
  <si>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</si>
  <si>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</si>
  <si>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</si>
  <si>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</si>
  <si>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</si>
  <si>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</si>
  <si>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</si>
  <si>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</si>
  <si>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</si>
  <si>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</si>
  <si>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</si>
  <si>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</si>
  <si>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</si>
  <si>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</si>
  <si>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</si>
  <si>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</si>
  <si>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</si>
  <si>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</si>
  <si>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</si>
  <si>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</si>
  <si>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</si>
  <si>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</si>
  <si>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</si>
  <si>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</si>
  <si>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</si>
  <si>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</si>
  <si>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</si>
  <si>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</si>
  <si>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</si>
  <si>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</si>
  <si>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</si>
  <si>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</si>
  <si>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</si>
  <si>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</si>
  <si>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</si>
  <si>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</si>
  <si>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</si>
  <si>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</si>
  <si>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</si>
  <si>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</si>
  <si>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</si>
  <si>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</si>
  <si>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</si>
  <si>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</si>
  <si>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</si>
  <si>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</si>
  <si>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</si>
  <si>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</si>
  <si>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</si>
  <si>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</si>
  <si>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</si>
  <si>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</si>
  <si>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</si>
  <si>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</si>
  <si>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</si>
  <si>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</si>
  <si>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</si>
  <si>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</si>
  <si>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</si>
  <si>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</si>
  <si>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</si>
  <si>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</si>
  <si>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</si>
  <si>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</si>
  <si>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</si>
  <si>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</si>
  <si>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</si>
  <si>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</si>
  <si>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</si>
  <si>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</si>
  <si>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</si>
  <si>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</si>
  <si>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</si>
  <si>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</si>
  <si>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</si>
  <si>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</si>
  <si>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</si>
  <si>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</si>
  <si>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</si>
  <si>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</si>
  <si>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</si>
  <si>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</si>
  <si>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</si>
  <si>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</si>
  <si>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</si>
  <si>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</si>
  <si>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</si>
  <si>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</si>
  <si>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</si>
  <si>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</si>
  <si>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</si>
  <si>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</si>
  <si>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</si>
  <si>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</si>
  <si>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</si>
  <si>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</si>
  <si>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</si>
  <si>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</si>
  <si>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</si>
  <si>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</si>
  <si>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</si>
  <si>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</si>
  <si>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</si>
  <si>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</si>
  <si>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</si>
  <si>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</si>
  <si>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</si>
  <si>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</si>
  <si>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</si>
  <si>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</si>
  <si>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</si>
  <si>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</si>
  <si>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</si>
  <si>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</si>
  <si>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</si>
  <si>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</si>
  <si>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</si>
  <si>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</si>
  <si>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</si>
  <si>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</si>
  <si>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</si>
  <si>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</si>
  <si>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</si>
  <si>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</si>
  <si>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</si>
  <si>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</si>
  <si>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</si>
  <si>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</si>
  <si>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</si>
  <si>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</si>
  <si>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</si>
  <si>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</si>
  <si>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</si>
  <si>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</si>
  <si>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</si>
  <si>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</si>
  <si>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</si>
  <si>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</si>
  <si>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</si>
  <si>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</si>
  <si>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</si>
  <si>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</si>
  <si>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</si>
  <si>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</si>
  <si>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</si>
  <si>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</si>
  <si>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</si>
  <si>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</si>
  <si>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</si>
  <si>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</si>
  <si>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</si>
  <si>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</si>
  <si>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</si>
  <si>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</si>
  <si>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</si>
  <si>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</si>
  <si>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</si>
  <si>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</si>
  <si>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</si>
  <si>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</si>
  <si>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</si>
  <si>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</si>
  <si>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</si>
  <si>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</si>
  <si>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</si>
  <si>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</si>
  <si>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</si>
  <si>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</si>
  <si>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</si>
  <si>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</si>
  <si>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</si>
  <si>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</si>
  <si>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</si>
  <si>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</si>
  <si>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</si>
  <si>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</si>
  <si>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</si>
  <si>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</si>
  <si>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</si>
  <si>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</si>
  <si>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</si>
  <si>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</si>
  <si>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</si>
  <si>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</si>
  <si>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</si>
  <si>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</si>
  <si>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</si>
  <si>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</si>
  <si>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</si>
  <si>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</si>
  <si>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</si>
  <si>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</si>
  <si>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</si>
  <si>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</si>
  <si>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</si>
  <si>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</si>
  <si>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</si>
  <si>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</si>
  <si>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</si>
  <si>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</si>
  <si>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</si>
  <si>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</si>
  <si>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</si>
  <si>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</si>
  <si>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</si>
  <si>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</si>
  <si>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</si>
  <si>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</si>
  <si>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</si>
  <si>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</si>
  <si>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</si>
  <si>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</si>
  <si>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</si>
  <si>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</si>
  <si>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</si>
  <si>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</si>
  <si>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</si>
  <si>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</si>
  <si>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</si>
  <si>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</si>
  <si>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</si>
  <si>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</si>
  <si>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</si>
  <si>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</si>
  <si>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</si>
  <si>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</si>
  <si>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</si>
  <si>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</si>
  <si>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</si>
  <si>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</si>
  <si>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</si>
  <si>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</si>
  <si>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</si>
  <si>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</si>
  <si>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</si>
  <si>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</si>
  <si>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</si>
  <si>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</si>
  <si>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</si>
  <si>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</si>
  <si>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</si>
  <si>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</si>
  <si>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</si>
  <si>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</si>
  <si>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</si>
  <si>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</si>
  <si>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</si>
  <si>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</si>
  <si>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</si>
  <si>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</si>
  <si>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</si>
  <si>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</si>
  <si>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</si>
  <si>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</si>
  <si>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</si>
  <si>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</si>
  <si>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</si>
  <si>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</si>
  <si>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</si>
  <si>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</si>
  <si>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</si>
  <si>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</si>
  <si>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</si>
  <si>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</si>
  <si>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</si>
  <si>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</si>
  <si>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</si>
  <si>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</si>
  <si>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</si>
  <si>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</si>
  <si>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</si>
  <si>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</si>
  <si>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</si>
  <si>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</si>
  <si>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</si>
  <si>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</si>
  <si>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</si>
  <si>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</si>
  <si>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</si>
  <si>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</si>
  <si>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</si>
  <si>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</si>
  <si>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</si>
  <si>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</si>
  <si>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</si>
  <si>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</si>
  <si>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</si>
  <si>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</si>
  <si>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</si>
  <si>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</si>
  <si>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</si>
  <si>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</si>
  <si>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</si>
  <si>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</si>
  <si>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</si>
  <si>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</si>
  <si>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</si>
  <si>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</si>
  <si>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</si>
  <si>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</si>
  <si>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</si>
  <si>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</si>
  <si>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</si>
  <si>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</si>
  <si>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</si>
  <si>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</si>
  <si>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</si>
  <si>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</si>
  <si>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</si>
  <si>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</si>
  <si>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</si>
  <si>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</si>
  <si>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</si>
  <si>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</si>
  <si>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</si>
  <si>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</si>
  <si>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</si>
  <si>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</si>
  <si>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</si>
  <si>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</si>
  <si>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</si>
  <si>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</si>
  <si>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</si>
  <si>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</si>
  <si>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</si>
  <si>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</si>
  <si>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</si>
  <si>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</si>
  <si>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</si>
  <si>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</si>
  <si>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</si>
  <si>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</si>
  <si>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</si>
  <si>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</si>
  <si>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</si>
  <si>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</si>
  <si>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</si>
  <si>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</si>
  <si>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</si>
  <si>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</si>
  <si>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</si>
  <si>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</si>
  <si>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</si>
  <si>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</si>
  <si>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</si>
  <si>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</si>
  <si>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</si>
  <si>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</si>
  <si>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</si>
  <si>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</si>
  <si>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</si>
  <si>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</si>
  <si>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</si>
  <si>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</si>
  <si>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</si>
  <si>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</si>
  <si>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</si>
  <si>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</si>
  <si>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</si>
  <si>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</si>
  <si>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</si>
  <si>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</si>
  <si>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</si>
  <si>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</si>
  <si>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</si>
  <si>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</si>
  <si>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</si>
  <si>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</si>
  <si>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</si>
  <si>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</si>
  <si>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</si>
  <si>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</si>
  <si>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</si>
  <si>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</si>
  <si>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</si>
  <si>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</si>
  <si>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</si>
  <si>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</si>
  <si>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</si>
  <si>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</si>
  <si>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</si>
  <si>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</si>
  <si>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</si>
  <si>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</si>
  <si>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</si>
  <si>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</si>
  <si>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</si>
  <si>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</si>
  <si>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</si>
  <si>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</si>
  <si>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</si>
  <si>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</si>
  <si>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</si>
  <si>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</si>
  <si>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</si>
  <si>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</si>
  <si>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</si>
  <si>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</si>
  <si>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</si>
  <si>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</si>
  <si>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</si>
  <si>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</si>
  <si>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</si>
  <si>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</si>
  <si>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</si>
  <si>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</si>
  <si>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</si>
  <si>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</si>
  <si>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</si>
  <si>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</si>
  <si>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</si>
  <si>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</si>
  <si>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</si>
  <si>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</si>
  <si>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</si>
  <si>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</si>
  <si>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</si>
  <si>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</si>
  <si>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</si>
  <si>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</si>
  <si>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</si>
  <si>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</si>
  <si>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</si>
  <si>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</si>
  <si>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</si>
  <si>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</si>
  <si>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</si>
  <si>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</si>
  <si>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</si>
  <si>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</si>
  <si>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</si>
  <si>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</si>
  <si>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</si>
  <si>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</si>
  <si>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</si>
  <si>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</si>
  <si>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</si>
  <si>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</si>
  <si>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</si>
  <si>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</si>
  <si>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</si>
  <si>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</si>
  <si>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</si>
  <si>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</si>
  <si>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</si>
  <si>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</si>
  <si>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</si>
  <si>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</si>
  <si>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</si>
  <si>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</si>
  <si>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</si>
  <si>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</si>
  <si>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</si>
  <si>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</si>
  <si>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</si>
  <si>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</si>
  <si>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</si>
  <si>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</si>
  <si>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</si>
  <si>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</si>
  <si>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</si>
  <si>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</si>
  <si>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</si>
  <si>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</si>
  <si>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</si>
  <si>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</si>
  <si>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</si>
  <si>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</si>
  <si>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</si>
  <si>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</si>
  <si>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</si>
  <si>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</si>
  <si>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</si>
  <si>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</si>
  <si>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</si>
  <si>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</si>
  <si>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</si>
  <si>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</si>
  <si>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</si>
  <si>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</si>
  <si>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</si>
  <si>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</si>
  <si>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</si>
  <si>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</si>
  <si>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</si>
  <si>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</si>
  <si>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</si>
  <si>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</si>
  <si>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</si>
  <si>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</si>
  <si>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</si>
  <si>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</si>
  <si>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</si>
  <si>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</si>
  <si>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</si>
  <si>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</si>
  <si>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</si>
  <si>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</si>
  <si>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</si>
  <si>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</si>
  <si>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</si>
  <si>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</si>
  <si>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</si>
  <si>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</si>
  <si>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</si>
  <si>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</si>
  <si>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</si>
  <si>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</si>
  <si>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</si>
  <si>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</si>
  <si>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</si>
  <si>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</si>
  <si>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</si>
  <si>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</si>
  <si>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</si>
  <si>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</si>
  <si>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</si>
  <si>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</si>
  <si>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</si>
  <si>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</si>
  <si>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</si>
  <si>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</si>
  <si>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</si>
  <si>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</si>
  <si>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</si>
  <si>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</si>
  <si>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</si>
  <si>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</si>
  <si>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</si>
  <si>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</si>
  <si>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</si>
  <si>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</si>
  <si>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</si>
  <si>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</si>
  <si>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</si>
  <si>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</si>
  <si>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</si>
  <si>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</si>
  <si>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</si>
  <si>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</si>
  <si>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</si>
  <si>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</si>
  <si>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</si>
  <si>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</si>
  <si>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</si>
  <si>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</si>
  <si>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</si>
  <si>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</si>
  <si>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</si>
  <si>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</si>
  <si>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</si>
  <si>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</si>
  <si>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</si>
  <si>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</si>
  <si>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</si>
  <si>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</si>
  <si>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</si>
  <si>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</si>
  <si>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</si>
  <si>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</si>
  <si>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</si>
  <si>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</si>
  <si>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</si>
  <si>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</si>
  <si>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</si>
  <si>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</si>
  <si>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</si>
  <si>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</si>
  <si>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</si>
  <si>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</si>
  <si>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</si>
  <si>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</si>
  <si>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</si>
  <si>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</si>
  <si>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</si>
  <si>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</si>
  <si>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</si>
  <si>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</si>
  <si>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</si>
  <si>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</si>
  <si>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</si>
  <si>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</si>
  <si>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</si>
  <si>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</si>
  <si>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</si>
  <si>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</si>
  <si>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</si>
  <si>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</si>
  <si>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</si>
  <si>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</si>
  <si>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</si>
  <si>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</si>
  <si>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</si>
  <si>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</si>
  <si>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</si>
  <si>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</si>
  <si>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</si>
  <si>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</si>
  <si>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</si>
  <si>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</si>
  <si>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</si>
  <si>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</si>
  <si>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</si>
  <si>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</si>
  <si>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</si>
  <si>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</si>
  <si>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</si>
  <si>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</si>
  <si>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</si>
  <si>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</si>
  <si>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</si>
  <si>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</si>
  <si>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</si>
  <si>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</si>
  <si>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</si>
  <si>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</si>
  <si>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</si>
  <si>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</si>
  <si>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</si>
  <si>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</si>
  <si>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</si>
  <si>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</si>
  <si>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</si>
  <si>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</si>
  <si>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</si>
  <si>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</si>
  <si>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</si>
  <si>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</si>
  <si>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</si>
  <si>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</si>
  <si>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</si>
  <si>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</si>
  <si>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</si>
  <si>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</si>
  <si>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</si>
  <si>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</si>
  <si>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</si>
  <si>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</si>
  <si>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</si>
  <si>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</si>
  <si>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</si>
  <si>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</si>
  <si>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</si>
  <si>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</si>
  <si>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</si>
  <si>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</si>
  <si>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</si>
  <si>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</si>
  <si>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</si>
  <si>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</si>
  <si>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</si>
  <si>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</si>
  <si>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</si>
  <si>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</si>
  <si>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</si>
  <si>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</si>
  <si>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</si>
  <si>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</si>
  <si>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</si>
  <si>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</si>
  <si>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</si>
  <si>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</si>
  <si>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</si>
  <si>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</si>
  <si>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</si>
  <si>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</si>
  <si>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</si>
  <si>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</si>
  <si>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</si>
  <si>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</si>
  <si>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</si>
  <si>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</si>
  <si>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</si>
  <si>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</si>
  <si>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</si>
  <si>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</si>
  <si>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</si>
  <si>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</si>
  <si>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</si>
  <si>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</si>
  <si>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</si>
  <si>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</si>
  <si>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</si>
  <si>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</si>
  <si>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</si>
  <si>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</si>
  <si>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</si>
  <si>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</si>
  <si>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</si>
  <si>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</si>
  <si>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</si>
  <si>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</si>
  <si>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</si>
  <si>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</si>
  <si>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</si>
  <si>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</si>
  <si>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</si>
  <si>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</si>
  <si>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</si>
  <si>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</si>
  <si>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</si>
  <si>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</si>
  <si>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</si>
  <si>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</si>
  <si>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</si>
  <si>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</si>
  <si>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</si>
  <si>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</si>
  <si>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</si>
  <si>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</si>
  <si>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</si>
  <si>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</si>
  <si>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</si>
  <si>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</si>
  <si>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</si>
  <si>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</si>
  <si>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</si>
  <si>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</si>
  <si>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</si>
  <si>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</si>
  <si>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</si>
  <si>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</si>
  <si>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</si>
  <si>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</si>
  <si>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</si>
  <si>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</si>
  <si>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</si>
  <si>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</si>
  <si>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</si>
  <si>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</si>
  <si>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</si>
  <si>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</si>
  <si>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</si>
  <si>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</si>
  <si>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</si>
  <si>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</si>
  <si>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</si>
  <si>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</si>
  <si>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</si>
  <si>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</si>
  <si>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</si>
  <si>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</si>
  <si>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</si>
  <si>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</si>
  <si>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</si>
  <si>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</si>
  <si>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</si>
  <si>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</si>
  <si>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</si>
  <si>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</si>
  <si>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</si>
  <si>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</si>
  <si>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</si>
  <si>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</si>
  <si>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</si>
  <si>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</si>
  <si>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</si>
  <si>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</si>
  <si>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</si>
  <si>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</si>
  <si>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</si>
  <si>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</si>
  <si>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</si>
  <si>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</si>
  <si>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</si>
  <si>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</si>
  <si>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</si>
  <si>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</si>
  <si>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</si>
  <si>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</si>
  <si>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</si>
  <si>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</si>
  <si>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</si>
  <si>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</si>
  <si>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</si>
  <si>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</si>
  <si>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</si>
  <si>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</si>
  <si>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</si>
  <si>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</si>
  <si>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</si>
  <si>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</si>
  <si>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</si>
  <si>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</si>
  <si>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</si>
  <si>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</si>
  <si>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</si>
  <si>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</si>
  <si>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</si>
  <si>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</si>
  <si>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</si>
  <si>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</si>
  <si>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</si>
  <si>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</si>
  <si>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</si>
  <si>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</si>
  <si>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</si>
  <si>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</si>
  <si>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</si>
  <si>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</si>
  <si>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</si>
  <si>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</si>
  <si>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</si>
  <si>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</si>
  <si>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</si>
  <si>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</si>
  <si>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</si>
  <si>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</si>
  <si>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</si>
  <si>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</si>
  <si>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</si>
  <si>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</si>
  <si>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</si>
  <si>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</si>
  <si>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</si>
  <si>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</si>
  <si>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</si>
  <si>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</si>
  <si>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</si>
  <si>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</si>
  <si>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</si>
  <si>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</si>
  <si>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</si>
  <si>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</si>
  <si>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</si>
  <si>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</si>
  <si>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</si>
  <si>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</si>
  <si>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</si>
  <si>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</si>
  <si>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</si>
  <si>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</si>
  <si>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</si>
  <si>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</si>
  <si>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</si>
  <si>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</si>
  <si>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</si>
  <si>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</si>
  <si>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</si>
  <si>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</si>
  <si>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</si>
  <si>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</si>
  <si>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</si>
  <si>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</si>
  <si>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</si>
  <si>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</si>
  <si>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</si>
  <si>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</si>
  <si>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</si>
  <si>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</si>
  <si>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</si>
  <si>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</si>
  <si>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</si>
  <si>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</si>
  <si>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</si>
  <si>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</si>
  <si>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</si>
  <si>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</si>
  <si>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</si>
  <si>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</si>
  <si>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</si>
  <si>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</si>
  <si>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</si>
  <si>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</si>
  <si>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</si>
  <si>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</si>
  <si>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</si>
  <si>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</si>
  <si>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</si>
  <si>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</si>
  <si>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</si>
  <si>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</si>
  <si>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</si>
  <si>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</si>
  <si>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</si>
  <si>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</si>
  <si>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</si>
  <si>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</si>
  <si>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</si>
  <si>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</si>
  <si>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</si>
  <si>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</si>
  <si>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</si>
  <si>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</si>
  <si>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</si>
  <si>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</si>
  <si>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</si>
  <si>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</si>
  <si>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</si>
  <si>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</si>
  <si>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</si>
  <si>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</si>
  <si>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</si>
  <si>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</si>
  <si>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</si>
  <si>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</si>
  <si>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</si>
  <si>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</si>
  <si>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</si>
  <si>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</si>
  <si>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</si>
  <si>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</si>
  <si>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</si>
  <si>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</si>
  <si>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</si>
  <si>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</si>
  <si>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</si>
  <si>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</si>
  <si>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</si>
  <si>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</si>
  <si>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</si>
  <si>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</si>
  <si>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</si>
  <si>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</si>
  <si>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</si>
  <si>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</si>
  <si>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</si>
  <si>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</si>
  <si>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</si>
  <si>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</si>
  <si>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</si>
  <si>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</si>
  <si>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</si>
  <si>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</si>
  <si>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</si>
  <si>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</si>
  <si>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</si>
  <si>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</si>
  <si>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</si>
  <si>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</si>
  <si>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</si>
  <si>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</si>
  <si>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</si>
  <si>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</si>
  <si>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</si>
  <si>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</si>
  <si>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</si>
  <si>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</si>
  <si>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</si>
  <si>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</si>
  <si>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</si>
  <si>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</si>
  <si>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</si>
  <si>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</si>
  <si>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</si>
  <si>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</si>
  <si>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</si>
  <si>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</si>
  <si>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</si>
  <si>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</si>
  <si>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</si>
  <si>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</si>
  <si>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</si>
  <si>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</si>
  <si>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</si>
  <si>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</si>
  <si>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</si>
  <si>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</si>
  <si>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</si>
  <si>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</si>
  <si>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</si>
  <si>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</si>
  <si>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</si>
  <si>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</si>
  <si>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</si>
  <si>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</si>
  <si>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</si>
  <si>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</si>
  <si>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</si>
  <si>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</si>
  <si>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</si>
  <si>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</si>
  <si>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</si>
  <si>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</si>
  <si>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</si>
  <si>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</si>
  <si>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</si>
  <si>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</si>
  <si>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</si>
  <si>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</si>
  <si>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</si>
  <si>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</si>
  <si>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</si>
  <si>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</si>
  <si>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</si>
  <si>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</si>
  <si>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</si>
  <si>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</si>
  <si>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</si>
  <si>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</si>
  <si>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</si>
  <si>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</si>
  <si>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</si>
  <si>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</si>
  <si>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</si>
  <si>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</si>
  <si>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</si>
  <si>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</si>
  <si>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</si>
  <si>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</si>
  <si>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</si>
  <si>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</si>
  <si>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</si>
  <si>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</si>
  <si>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</si>
  <si>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</si>
  <si>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</si>
  <si>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</si>
  <si>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</si>
  <si>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</si>
  <si>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</si>
  <si>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</si>
  <si>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</si>
  <si>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</si>
  <si>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</si>
  <si>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</si>
  <si>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</si>
  <si>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</si>
  <si>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</si>
  <si>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</si>
  <si>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</si>
  <si>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</si>
  <si>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</si>
  <si>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</si>
  <si>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</si>
  <si>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</si>
  <si>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</si>
  <si>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</si>
  <si>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</si>
  <si>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</si>
  <si>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</si>
  <si>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</si>
  <si>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</si>
  <si>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</si>
  <si>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</si>
  <si>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</si>
  <si>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</si>
  <si>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</si>
  <si>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</si>
  <si>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</si>
  <si>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</si>
  <si>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</si>
  <si>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</si>
  <si>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</si>
  <si>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</si>
  <si>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</si>
  <si>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</si>
  <si>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</si>
  <si>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</si>
  <si>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</si>
  <si>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</si>
  <si>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</si>
  <si>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</si>
  <si>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</si>
  <si>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</si>
  <si>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</si>
  <si>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</si>
  <si>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</si>
  <si>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</si>
  <si>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</si>
  <si>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</si>
  <si>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</si>
  <si>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</si>
  <si>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</si>
  <si>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</si>
  <si>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</si>
  <si>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</si>
  <si>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</si>
  <si>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</si>
  <si>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</si>
  <si>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</si>
  <si>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</si>
  <si>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</si>
  <si>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</si>
  <si>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</si>
  <si>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</si>
  <si>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</si>
  <si>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</si>
  <si>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</si>
  <si>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</si>
  <si>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</si>
  <si>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</si>
  <si>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</si>
  <si>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</si>
  <si>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</si>
  <si>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</si>
  <si>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</si>
  <si>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</si>
  <si>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</si>
  <si>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</si>
  <si>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</si>
  <si>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</si>
  <si>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</si>
  <si>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</si>
  <si>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</si>
  <si>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</si>
  <si>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</si>
  <si>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</si>
  <si>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</si>
  <si>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</si>
  <si>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</si>
  <si>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</si>
  <si>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</si>
  <si>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</si>
  <si>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</si>
  <si>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</si>
  <si>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</si>
  <si>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</si>
  <si>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</si>
  <si>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</si>
  <si>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</si>
  <si>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</si>
  <si>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</si>
  <si>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</si>
  <si>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</si>
  <si>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</si>
  <si>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</si>
  <si>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</si>
  <si>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</si>
  <si>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</si>
  <si>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</si>
  <si>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</si>
  <si>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</si>
  <si>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</si>
  <si>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</si>
  <si>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</si>
  <si>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</si>
  <si>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</si>
  <si>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</si>
  <si>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</si>
  <si>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</si>
  <si>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</si>
  <si>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</si>
  <si>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</si>
  <si>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</si>
  <si>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</si>
  <si>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</si>
  <si>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</si>
  <si>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</si>
  <si>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</si>
  <si>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</si>
  <si>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</si>
  <si>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</si>
  <si>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</si>
  <si>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</si>
  <si>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</si>
  <si>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</si>
  <si>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</si>
  <si>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</si>
  <si>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</si>
  <si>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</si>
  <si>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</si>
  <si>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</si>
  <si>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</si>
  <si>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</si>
  <si>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</si>
  <si>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</si>
  <si>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</si>
  <si>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</si>
  <si>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</si>
  <si>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</si>
  <si>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</si>
  <si>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</si>
  <si>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</si>
  <si>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</si>
  <si>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</si>
  <si>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</si>
  <si>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</si>
  <si>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</si>
  <si>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</si>
  <si>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</si>
  <si>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</si>
  <si>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</si>
  <si>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</si>
  <si>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</si>
  <si>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</si>
  <si>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</si>
  <si>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</si>
  <si>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</si>
  <si>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</si>
  <si>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</si>
  <si>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</si>
  <si>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</si>
  <si>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</si>
  <si>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</si>
  <si>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</si>
  <si>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</si>
  <si>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</si>
  <si>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</si>
  <si>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</si>
  <si>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</si>
  <si>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</si>
  <si>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</si>
  <si>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</si>
  <si>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</si>
  <si>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</si>
  <si>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</si>
  <si>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</si>
  <si>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</si>
  <si>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</si>
  <si>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</si>
  <si>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</si>
  <si>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</si>
  <si>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</si>
  <si>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</si>
  <si>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</si>
  <si>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</si>
  <si>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</si>
  <si>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</si>
  <si>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</si>
  <si>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</si>
  <si>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</si>
  <si>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</si>
  <si>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</si>
  <si>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</si>
  <si>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</si>
  <si>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</si>
  <si>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</si>
  <si>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</si>
  <si>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</si>
  <si>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</si>
  <si>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</si>
  <si>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</si>
  <si>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</si>
  <si>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</si>
  <si>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</si>
  <si>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</si>
  <si>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</si>
  <si>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</si>
  <si>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</si>
  <si>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</si>
  <si>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</si>
  <si>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</si>
  <si>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</si>
  <si>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</si>
  <si>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</si>
  <si>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</si>
  <si>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</si>
  <si>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</si>
  <si>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</si>
  <si>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</si>
  <si>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</si>
  <si>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</si>
  <si>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</si>
  <si>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</si>
  <si>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</si>
  <si>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</si>
  <si>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</si>
  <si>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</si>
  <si>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</si>
  <si>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</si>
  <si>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</si>
  <si>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</si>
  <si>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</si>
  <si>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</si>
  <si>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</si>
  <si>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</si>
  <si>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</si>
  <si>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</si>
  <si>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</si>
  <si>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</si>
  <si>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</si>
  <si>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</si>
  <si>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</si>
  <si>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</si>
  <si>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</si>
  <si>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</si>
  <si>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</si>
  <si>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</si>
  <si>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</si>
  <si>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</si>
  <si>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</si>
  <si>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</si>
  <si>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</si>
  <si>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</si>
  <si>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</si>
  <si>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</si>
  <si>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</si>
  <si>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</si>
  <si>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</si>
  <si>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</si>
  <si>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</si>
  <si>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</si>
  <si>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</si>
  <si>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</si>
  <si>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</si>
  <si>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</si>
  <si>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</si>
  <si>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</si>
  <si>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</si>
  <si>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</si>
  <si>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</si>
  <si>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</si>
  <si>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</si>
  <si>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</si>
  <si>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</si>
  <si>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</si>
  <si>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</si>
  <si>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</si>
  <si>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</si>
  <si>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</si>
  <si>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</si>
  <si>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</si>
  <si>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</si>
  <si>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</si>
  <si>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</si>
  <si>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</si>
  <si>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</si>
  <si>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</si>
  <si>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</si>
  <si>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</si>
  <si>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</si>
  <si>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</si>
  <si>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</si>
  <si>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</si>
  <si>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</si>
  <si>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</si>
  <si>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</si>
  <si>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</si>
  <si>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</si>
  <si>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</si>
  <si>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</si>
  <si>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</si>
  <si>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</si>
  <si>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</si>
  <si>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</si>
  <si>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</si>
  <si>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</si>
  <si>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</si>
  <si>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</si>
  <si>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</si>
  <si>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</si>
  <si>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</si>
  <si>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</si>
  <si>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</si>
  <si>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</si>
  <si>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</si>
  <si>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</si>
  <si>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</si>
  <si>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</si>
  <si>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</si>
  <si>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</si>
  <si>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</si>
  <si>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</si>
  <si>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</si>
  <si>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</si>
  <si>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</si>
  <si>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</si>
  <si>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</si>
  <si>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</si>
  <si>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</si>
  <si>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</si>
  <si>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</si>
  <si>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</si>
  <si>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</si>
  <si>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</si>
  <si>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</si>
  <si>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</si>
  <si>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</si>
  <si>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</si>
  <si>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</si>
  <si>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</si>
  <si>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</si>
  <si>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</si>
  <si>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</si>
  <si>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</si>
  <si>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</si>
  <si>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</si>
  <si>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</si>
  <si>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</si>
  <si>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</si>
  <si>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</si>
  <si>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</si>
  <si>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</si>
  <si>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</si>
  <si>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</si>
  <si>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</si>
  <si>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</si>
  <si>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</si>
  <si>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</si>
  <si>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</si>
  <si>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</si>
  <si>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</si>
  <si>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</si>
  <si>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</si>
  <si>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</si>
  <si>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</si>
  <si>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</si>
  <si>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</si>
  <si>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</si>
  <si>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</si>
  <si>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</si>
  <si>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</si>
  <si>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</si>
  <si>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</si>
  <si>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</si>
  <si>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</si>
  <si>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</si>
  <si>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</si>
  <si>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</si>
  <si>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</si>
  <si>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</si>
  <si>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</si>
  <si>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</si>
  <si>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</si>
  <si>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</si>
  <si>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</si>
  <si>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</si>
  <si>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</si>
  <si>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</si>
  <si>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</si>
  <si>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</si>
  <si>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</si>
  <si>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</si>
  <si>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</si>
  <si>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</si>
  <si>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</si>
  <si>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</si>
  <si>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</si>
  <si>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</si>
  <si>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</si>
  <si>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</si>
  <si>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</si>
  <si>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</si>
  <si>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</si>
  <si>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</si>
  <si>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</si>
  <si>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</si>
  <si>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</si>
  <si>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</si>
  <si>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</si>
  <si>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</si>
  <si>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</si>
  <si>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</si>
  <si>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</si>
  <si>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</si>
  <si>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</si>
  <si>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</si>
  <si>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</si>
  <si>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</si>
  <si>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</si>
  <si>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</si>
  <si>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</si>
  <si>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</si>
  <si>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</si>
  <si>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</si>
  <si>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</si>
  <si>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</si>
  <si>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</si>
  <si>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</si>
  <si>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</si>
  <si>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</si>
  <si>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</si>
  <si>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</si>
  <si>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</si>
  <si>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</si>
  <si>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</si>
  <si>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</si>
  <si>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</si>
  <si>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</si>
  <si>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</si>
  <si>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</si>
  <si>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</si>
  <si>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</si>
  <si>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</si>
  <si>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</si>
  <si>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</si>
  <si>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</si>
  <si>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</si>
  <si>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</si>
  <si>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</si>
  <si>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</si>
  <si>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</si>
  <si>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</si>
  <si>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</si>
  <si>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</si>
  <si>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</si>
  <si>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</si>
  <si>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</si>
  <si>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</si>
  <si>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</si>
  <si>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</si>
  <si>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</si>
  <si>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</si>
  <si>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</si>
  <si>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</si>
  <si>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</si>
  <si>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</si>
  <si>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</si>
  <si>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</si>
  <si>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</si>
  <si>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</si>
  <si>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</si>
  <si>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</si>
  <si>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</si>
  <si>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</si>
  <si>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</si>
  <si>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</si>
  <si>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</si>
  <si>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</si>
  <si>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</si>
  <si>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</si>
  <si>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</si>
  <si>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</si>
  <si>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</si>
  <si>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</si>
  <si>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</si>
  <si>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</si>
  <si>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</si>
  <si>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</si>
  <si>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</si>
  <si>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</si>
  <si>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</si>
  <si>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</si>
  <si>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</si>
  <si>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</si>
  <si>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</si>
  <si>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</si>
  <si>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</si>
  <si>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</si>
  <si>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</si>
  <si>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</si>
  <si>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</si>
  <si>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</si>
  <si>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</si>
  <si>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</si>
  <si>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</si>
  <si>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</si>
  <si>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</si>
  <si>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</si>
  <si>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</si>
  <si>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</si>
  <si>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</si>
  <si>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</si>
  <si>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</si>
  <si>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</si>
  <si>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</si>
  <si>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</si>
  <si>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</si>
  <si>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</si>
  <si>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</si>
  <si>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</si>
  <si>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</si>
  <si>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</si>
  <si>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</si>
  <si>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</si>
  <si>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</si>
  <si>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</si>
  <si>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</si>
  <si>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</si>
  <si>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</si>
  <si>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</si>
  <si>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</si>
  <si>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</si>
  <si>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</si>
  <si>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</si>
  <si>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</si>
  <si>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</si>
  <si>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</si>
  <si>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</si>
  <si>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</si>
  <si>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</si>
  <si>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</si>
  <si>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</si>
  <si>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</si>
  <si>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</si>
  <si>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</si>
  <si>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</si>
  <si>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</si>
  <si>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</si>
  <si>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</si>
  <si>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</si>
  <si>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</si>
  <si>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</si>
  <si>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</si>
  <si>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</si>
  <si>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</si>
  <si>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</si>
  <si>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</si>
  <si>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</si>
  <si>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</si>
  <si>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</si>
  <si>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</si>
  <si>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</si>
  <si>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</si>
  <si>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</si>
  <si>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</si>
  <si>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</si>
  <si>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</si>
  <si>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</si>
  <si>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</si>
  <si>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</si>
  <si>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</si>
  <si>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</si>
  <si>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</si>
  <si>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</si>
  <si>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</si>
  <si>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</si>
  <si>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</si>
  <si>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</si>
  <si>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</si>
  <si>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</si>
  <si>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</si>
  <si>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</si>
  <si>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</si>
  <si>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</si>
  <si>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</si>
  <si>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</si>
  <si>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</si>
  <si>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</si>
  <si>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</si>
  <si>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</si>
  <si>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</si>
  <si>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</si>
  <si>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</si>
  <si>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</si>
  <si>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</si>
  <si>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</si>
  <si>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</si>
  <si>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</si>
  <si>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</si>
  <si>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</si>
  <si>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</si>
  <si>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</si>
  <si>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</si>
  <si>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</si>
  <si>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</si>
  <si>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</si>
  <si>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</si>
  <si>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</si>
  <si>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</si>
  <si>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</si>
  <si>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</si>
  <si>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</si>
  <si>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</si>
  <si>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</si>
  <si>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</si>
  <si>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</si>
  <si>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</si>
  <si>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</si>
  <si>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</si>
  <si>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</si>
  <si>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</si>
  <si>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</si>
  <si>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</si>
  <si>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</si>
  <si>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</si>
  <si>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</si>
  <si>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</si>
  <si>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</si>
  <si>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</si>
  <si>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</si>
  <si>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</si>
  <si>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</si>
  <si>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</si>
  <si>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</si>
  <si>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</si>
  <si>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</si>
  <si>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</si>
  <si>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</si>
  <si>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</si>
  <si>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</si>
  <si>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</si>
  <si>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</si>
  <si>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</si>
  <si>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</si>
  <si>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</si>
  <si>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</si>
  <si>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</si>
  <si>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</si>
  <si>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</si>
  <si>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</si>
  <si>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</si>
  <si>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</si>
  <si>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</si>
  <si>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</si>
  <si>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</si>
  <si>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</si>
  <si>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</si>
  <si>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</si>
  <si>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</si>
  <si>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</si>
  <si>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</si>
  <si>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</si>
  <si>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</si>
  <si>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</si>
  <si>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</si>
  <si>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</si>
  <si>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</si>
  <si>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</si>
  <si>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</si>
  <si>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</si>
  <si>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</si>
  <si>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</si>
  <si>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</si>
  <si>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</si>
  <si>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</si>
  <si>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</si>
  <si>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</si>
  <si>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</si>
  <si>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</si>
  <si>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</si>
  <si>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</si>
  <si>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</si>
  <si>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</si>
  <si>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</si>
  <si>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</si>
  <si>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</si>
  <si>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</si>
  <si>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</si>
  <si>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</si>
  <si>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</si>
  <si>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</si>
  <si>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</si>
  <si>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</si>
  <si>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</si>
  <si>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</si>
  <si>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</si>
  <si>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</si>
  <si>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</si>
  <si>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</si>
  <si>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</si>
  <si>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</si>
  <si>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</si>
  <si>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</si>
  <si>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</si>
  <si>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</si>
  <si>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</si>
  <si>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</si>
  <si>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</si>
  <si>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</si>
  <si>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</si>
  <si>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</si>
  <si>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</si>
  <si>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</si>
  <si>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</si>
  <si>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</si>
  <si>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</si>
  <si>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</si>
  <si>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</si>
  <si>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</si>
  <si>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</si>
  <si>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</si>
  <si>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</si>
  <si>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</si>
  <si>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</si>
  <si>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</si>
  <si>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</si>
  <si>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</si>
  <si>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</si>
  <si>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</si>
  <si>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</si>
  <si>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</si>
  <si>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</si>
  <si>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</si>
  <si>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</si>
  <si>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</si>
  <si>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</si>
  <si>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</si>
  <si>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</si>
  <si>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</si>
  <si>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</si>
  <si>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</si>
  <si>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</si>
  <si>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</si>
  <si>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</si>
  <si>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</si>
  <si>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</si>
  <si>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</si>
  <si>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</si>
  <si>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</si>
  <si>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</si>
  <si>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</si>
  <si>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</si>
  <si>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</si>
  <si>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</si>
  <si>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</si>
  <si>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</si>
  <si>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</si>
  <si>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</si>
  <si>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</si>
  <si>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</si>
  <si>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</si>
  <si>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</si>
  <si>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</si>
  <si>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</si>
  <si>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</si>
  <si>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</si>
  <si>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</si>
  <si>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</si>
  <si>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</si>
  <si>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</si>
  <si>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</si>
  <si>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</si>
  <si>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</si>
  <si>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</si>
  <si>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</si>
  <si>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</si>
  <si>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</si>
  <si>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</si>
  <si>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</si>
  <si>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</si>
  <si>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</si>
  <si>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</si>
  <si>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</si>
  <si>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</si>
  <si>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</si>
  <si>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</si>
  <si>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</si>
  <si>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</si>
  <si>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</si>
  <si>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</si>
  <si>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</si>
  <si>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</si>
  <si>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</si>
  <si>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</si>
  <si>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</si>
  <si>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</si>
  <si>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</si>
  <si>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</si>
  <si>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</si>
  <si>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</si>
  <si>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</si>
  <si>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</si>
  <si>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</si>
  <si>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</si>
  <si>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</si>
  <si>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</si>
  <si>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</si>
  <si>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</si>
  <si>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</si>
  <si>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</si>
  <si>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</si>
  <si>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</si>
  <si>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</si>
  <si>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</si>
  <si>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</si>
  <si>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</si>
  <si>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</si>
  <si>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</si>
  <si>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</si>
  <si>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</si>
  <si>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</si>
  <si>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</si>
  <si>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</si>
  <si>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</si>
  <si>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</si>
  <si>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</si>
  <si>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</si>
  <si>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</si>
  <si>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</si>
  <si>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</si>
  <si>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</si>
  <si>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</si>
  <si>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</si>
  <si>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</si>
  <si>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</si>
  <si>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</si>
  <si>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</si>
  <si>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</si>
  <si>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</si>
  <si>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</si>
  <si>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</si>
  <si>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</si>
  <si>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</si>
  <si>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</si>
  <si>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</si>
  <si>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</si>
  <si>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</si>
  <si>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</si>
  <si>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</si>
  <si>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</si>
  <si>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</si>
  <si>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</si>
  <si>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</si>
  <si>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</si>
  <si>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</si>
  <si>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</si>
  <si>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</si>
  <si>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</si>
  <si>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</si>
  <si>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</si>
  <si>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</si>
  <si>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</si>
  <si>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</si>
  <si>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</si>
  <si>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</si>
  <si>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</si>
  <si>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</si>
  <si>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</si>
  <si>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</si>
  <si>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</si>
  <si>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</si>
  <si>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</si>
  <si>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</si>
  <si>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</si>
  <si>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</si>
  <si>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</si>
  <si>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</si>
  <si>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</si>
  <si>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</si>
  <si>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</si>
  <si>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</si>
  <si>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</si>
  <si>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</si>
  <si>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</si>
  <si>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</si>
  <si>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</si>
  <si>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</si>
  <si>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</si>
  <si>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</si>
  <si>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</si>
  <si>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</si>
  <si>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</si>
  <si>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</si>
  <si>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</si>
  <si>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</si>
  <si>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</si>
  <si>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</si>
  <si>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</si>
  <si>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</si>
  <si>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</si>
  <si>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</si>
  <si>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</si>
  <si>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</si>
  <si>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</si>
  <si>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</si>
  <si>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</si>
  <si>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</si>
  <si>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</si>
  <si>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</si>
  <si>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</si>
  <si>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</si>
  <si>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</si>
  <si>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</si>
  <si>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</si>
  <si>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</si>
  <si>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</si>
  <si>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</si>
  <si>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</si>
  <si>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</si>
  <si>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</si>
  <si>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</si>
  <si>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</si>
  <si>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</si>
  <si>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</si>
  <si>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</si>
  <si>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</si>
  <si>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</si>
  <si>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</si>
  <si>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</si>
  <si>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</si>
  <si>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</si>
  <si>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</si>
  <si>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</si>
  <si>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</si>
  <si>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</si>
  <si>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</si>
  <si>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</si>
  <si>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</si>
  <si>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</si>
  <si>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</si>
  <si>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</si>
  <si>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</si>
  <si>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</si>
  <si>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</si>
  <si>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</si>
  <si>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</si>
  <si>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</si>
  <si>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</si>
  <si>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</si>
  <si>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</si>
  <si>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</si>
  <si>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</si>
  <si>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</si>
  <si>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</si>
  <si>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</si>
  <si>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</si>
  <si>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</si>
  <si>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</si>
  <si>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</si>
  <si>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</si>
  <si>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</si>
  <si>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</si>
  <si>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</si>
  <si>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</si>
  <si>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</si>
  <si>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</si>
  <si>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</si>
  <si>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</si>
  <si>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</si>
  <si>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</si>
  <si>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</si>
  <si>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</si>
  <si>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</si>
  <si>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</si>
  <si>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</si>
  <si>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</si>
  <si>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</si>
  <si>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</si>
  <si>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</si>
  <si>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</si>
  <si>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</si>
  <si>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</si>
  <si>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</si>
  <si>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</si>
  <si>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</si>
  <si>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</si>
  <si>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</si>
  <si>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</si>
  <si>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</si>
  <si>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</si>
  <si>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</si>
  <si>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</si>
  <si>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</si>
  <si>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</si>
  <si>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</si>
  <si>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</si>
  <si>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</si>
  <si>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</si>
  <si>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</si>
  <si>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</si>
  <si>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</si>
  <si>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</si>
  <si>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</si>
  <si>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</si>
  <si>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</si>
  <si>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</si>
  <si>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</si>
  <si>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</si>
  <si>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</si>
  <si>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</si>
  <si>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</si>
  <si>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</si>
  <si>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</si>
  <si>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</si>
  <si>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</si>
  <si>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</si>
  <si>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</si>
  <si>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</si>
  <si>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</si>
  <si>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</si>
  <si>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</si>
  <si>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</si>
  <si>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</si>
  <si>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</si>
  <si>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</si>
  <si>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</si>
  <si>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</si>
  <si>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</si>
  <si>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</si>
  <si>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</si>
  <si>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</si>
  <si>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</si>
  <si>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</si>
  <si>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</si>
  <si>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</si>
  <si>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</si>
  <si>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</si>
  <si>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</si>
  <si>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</si>
  <si>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</si>
  <si>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</si>
  <si>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</si>
  <si>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</si>
  <si>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</si>
  <si>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</si>
  <si>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</si>
  <si>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</si>
  <si>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</si>
  <si>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</si>
  <si>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</si>
  <si>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</si>
  <si>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</si>
  <si>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</si>
  <si>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</si>
  <si>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</si>
  <si>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</si>
  <si>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</si>
  <si>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</si>
  <si>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</si>
  <si>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</si>
  <si>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</si>
  <si>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</si>
  <si>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</si>
  <si>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</si>
  <si>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</si>
  <si>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</si>
  <si>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</si>
  <si>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</si>
  <si>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</si>
  <si>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</si>
  <si>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</si>
  <si>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</si>
  <si>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</si>
  <si>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</si>
  <si>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</si>
  <si>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</si>
  <si>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</si>
  <si>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</si>
  <si>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</si>
  <si>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</si>
  <si>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</si>
  <si>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</si>
  <si>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</si>
  <si>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</si>
  <si>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</si>
  <si>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</si>
  <si>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</si>
  <si>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</si>
  <si>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</si>
  <si>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</si>
  <si>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</si>
  <si>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</si>
  <si>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</si>
  <si>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</si>
  <si>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</si>
  <si>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</si>
  <si>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</si>
  <si>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</si>
  <si>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</si>
  <si>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</si>
  <si>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</si>
  <si>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</si>
  <si>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</si>
  <si>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</si>
  <si>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</si>
  <si>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</si>
  <si>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</si>
  <si>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</si>
  <si>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</si>
  <si>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</si>
  <si>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</si>
  <si>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</si>
  <si>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</si>
  <si>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</si>
  <si>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</si>
  <si>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</si>
  <si>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</si>
  <si>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</si>
  <si>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</si>
  <si>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</si>
  <si>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</si>
  <si>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</si>
  <si>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</si>
  <si>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</si>
  <si>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</si>
  <si>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</si>
  <si>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</si>
  <si>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</si>
  <si>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</si>
  <si>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</si>
  <si>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</si>
  <si>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</si>
  <si>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</si>
  <si>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</si>
  <si>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</si>
  <si>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</si>
  <si>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</si>
  <si>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</si>
  <si>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</si>
  <si>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</si>
  <si>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</si>
  <si>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</si>
  <si>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</si>
  <si>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</si>
  <si>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</si>
  <si>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</si>
  <si>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</si>
  <si>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</si>
  <si>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</si>
  <si>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</si>
  <si>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</si>
  <si>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</si>
  <si>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</si>
  <si>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</si>
  <si>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</si>
  <si>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</si>
  <si>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</si>
  <si>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</si>
  <si>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</si>
  <si>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</si>
  <si>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</si>
  <si>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</si>
  <si>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</si>
  <si>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</si>
  <si>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</si>
  <si>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</si>
  <si>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</si>
  <si>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</si>
  <si>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</si>
  <si>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</si>
  <si>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</si>
  <si>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</si>
  <si>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</si>
  <si>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</si>
  <si>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</si>
  <si>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</si>
  <si>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</si>
  <si>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</si>
  <si>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</si>
  <si>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</si>
  <si>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</si>
  <si>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</si>
  <si>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</si>
  <si>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</si>
  <si>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</si>
  <si>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</si>
  <si>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</si>
  <si>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</si>
  <si>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</si>
  <si>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</si>
  <si>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</si>
  <si>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</si>
  <si>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</si>
  <si>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</si>
  <si>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</si>
  <si>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</si>
  <si>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</si>
  <si>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</si>
  <si>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</si>
  <si>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</si>
  <si>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</si>
  <si>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</si>
  <si>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</si>
  <si>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</si>
  <si>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</si>
  <si>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</si>
  <si>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</si>
  <si>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</si>
  <si>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</si>
  <si>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</si>
  <si>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</si>
  <si>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</si>
  <si>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</si>
  <si>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</si>
  <si>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</si>
  <si>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</si>
  <si>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</si>
  <si>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</si>
  <si>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</si>
  <si>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</si>
  <si>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</si>
  <si>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</si>
  <si>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</si>
  <si>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</si>
  <si>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</si>
  <si>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</si>
  <si>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</si>
  <si>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</si>
  <si>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</si>
  <si>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</si>
  <si>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</si>
  <si>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</si>
  <si>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</si>
  <si>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</si>
  <si>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</si>
  <si>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</si>
  <si>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</si>
  <si>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</si>
  <si>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</si>
  <si>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</si>
  <si>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</si>
  <si>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</si>
  <si>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</si>
  <si>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</si>
  <si>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</si>
  <si>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</si>
  <si>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</si>
  <si>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</si>
  <si>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</si>
  <si>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</si>
  <si>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</si>
  <si>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</si>
  <si>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</si>
  <si>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</si>
  <si>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</si>
  <si>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</si>
  <si>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</si>
  <si>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</si>
  <si>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</si>
  <si>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</si>
  <si>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</si>
  <si>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</si>
  <si>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</si>
  <si>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</si>
  <si>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</si>
  <si>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</si>
  <si>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</si>
  <si>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</si>
  <si>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</si>
  <si>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</si>
  <si>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</si>
  <si>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</si>
  <si>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</si>
  <si>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</si>
  <si>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</si>
  <si>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</si>
  <si>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</si>
  <si>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</si>
  <si>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</si>
  <si>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</si>
  <si>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</si>
  <si>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</si>
  <si>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</si>
  <si>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</si>
  <si>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</si>
  <si>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</si>
  <si>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</si>
  <si>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</si>
  <si>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</si>
  <si>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</si>
  <si>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</si>
  <si>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</si>
  <si>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</si>
  <si>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</si>
  <si>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</si>
  <si>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</si>
  <si>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</si>
  <si>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</si>
  <si>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</si>
  <si>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</si>
  <si>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</si>
  <si>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</si>
  <si>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</si>
  <si>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</si>
  <si>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</si>
  <si>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</si>
  <si>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</si>
  <si>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</si>
  <si>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</si>
  <si>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</si>
  <si>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</si>
  <si>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</si>
  <si>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</si>
  <si>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</si>
  <si>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</si>
  <si>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</si>
  <si>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</si>
  <si>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</si>
  <si>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</si>
  <si>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</si>
  <si>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</si>
  <si>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</si>
  <si>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</si>
  <si>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</si>
  <si>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</si>
  <si>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</si>
  <si>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</si>
  <si>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</si>
  <si>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</si>
  <si>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</si>
  <si>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</si>
  <si>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</si>
  <si>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</si>
  <si>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</si>
  <si>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</si>
  <si>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</si>
  <si>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</si>
  <si>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</si>
  <si>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</si>
  <si>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</si>
  <si>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</si>
  <si>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</si>
  <si>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</si>
  <si>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</si>
  <si>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</si>
  <si>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</si>
  <si>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</si>
  <si>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</si>
  <si>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</si>
  <si>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</si>
  <si>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</si>
  <si>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</si>
  <si>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</si>
  <si>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</si>
  <si>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</si>
  <si>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</si>
  <si>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</si>
  <si>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</si>
  <si>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</si>
  <si>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</si>
  <si>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</si>
  <si>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</si>
  <si>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</si>
  <si>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</si>
  <si>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</si>
  <si>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</si>
  <si>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</si>
  <si>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</si>
  <si>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</si>
  <si>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</si>
  <si>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</si>
  <si>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</si>
  <si>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</si>
  <si>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</si>
  <si>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</si>
  <si>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</si>
  <si>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</si>
  <si>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</si>
  <si>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</si>
  <si>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</si>
  <si>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</si>
  <si>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</si>
  <si>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</si>
  <si>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</si>
  <si>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</si>
  <si>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</si>
  <si>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</si>
  <si>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</si>
  <si>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</si>
  <si>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</si>
  <si>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</si>
  <si>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</si>
  <si>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</si>
  <si>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</si>
  <si>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</si>
  <si>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</si>
  <si>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</si>
  <si>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</si>
  <si>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</si>
  <si>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</si>
  <si>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</si>
  <si>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</si>
  <si>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</si>
  <si>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</si>
  <si>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</si>
  <si>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</si>
  <si>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</si>
  <si>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</si>
  <si>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</si>
  <si>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</si>
  <si>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</si>
  <si>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</si>
  <si>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</si>
  <si>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</si>
  <si>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</si>
  <si>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</si>
  <si>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</si>
  <si>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</si>
  <si>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</si>
  <si>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</si>
  <si>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</si>
  <si>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</si>
  <si>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</si>
  <si>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</si>
  <si>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</si>
  <si>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</si>
  <si>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</si>
  <si>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</si>
  <si>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</si>
  <si>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</si>
  <si>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</si>
  <si>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</si>
  <si>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</si>
  <si>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</si>
  <si>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</si>
  <si>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</si>
  <si>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</si>
  <si>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</si>
  <si>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</si>
  <si>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</si>
  <si>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</si>
  <si>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</si>
  <si>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</si>
  <si>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</si>
  <si>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</si>
  <si>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</si>
  <si>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</si>
  <si>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</si>
  <si>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</si>
  <si>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</si>
  <si>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</si>
  <si>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</si>
  <si>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</si>
  <si>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</si>
  <si>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</si>
  <si>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</si>
  <si>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</si>
  <si>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</si>
  <si>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</si>
  <si>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</si>
  <si>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</si>
  <si>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</si>
  <si>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</si>
  <si>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</si>
  <si>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</si>
  <si>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</si>
  <si>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</si>
  <si>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</si>
  <si>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</si>
  <si>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</si>
  <si>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</si>
  <si>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</si>
  <si>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</si>
  <si>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</si>
  <si>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</si>
  <si>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</si>
  <si>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</si>
  <si>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</si>
  <si>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</si>
  <si>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</si>
  <si>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</si>
  <si>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</si>
  <si>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</si>
  <si>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</si>
  <si>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</si>
  <si>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</si>
  <si>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</si>
  <si>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</si>
  <si>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</si>
  <si>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</si>
  <si>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</si>
  <si>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</si>
  <si>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</si>
  <si>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</si>
  <si>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</si>
  <si>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</si>
  <si>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</si>
  <si>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</si>
  <si>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</si>
  <si>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</si>
  <si>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</si>
  <si>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</si>
  <si>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</si>
  <si>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</si>
  <si>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</si>
  <si>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</si>
  <si>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</si>
  <si>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</si>
  <si>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</si>
  <si>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</si>
  <si>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</si>
  <si>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</si>
  <si>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</si>
  <si>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</si>
  <si>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</si>
  <si>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</si>
  <si>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</si>
  <si>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</si>
  <si>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</si>
  <si>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</si>
  <si>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</si>
  <si>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</si>
  <si>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</si>
  <si>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</si>
  <si>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</si>
  <si>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</si>
  <si>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</si>
  <si>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</si>
  <si>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</si>
  <si>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</si>
  <si>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</si>
  <si>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</si>
  <si>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</si>
  <si>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</si>
  <si>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</si>
  <si>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</si>
  <si>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</si>
  <si>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</si>
  <si>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</si>
  <si>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</si>
  <si>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</si>
  <si>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</si>
  <si>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</si>
  <si>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</si>
  <si>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</si>
  <si>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</si>
  <si>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</si>
  <si>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</si>
  <si>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</si>
  <si>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</si>
  <si>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</si>
  <si>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</si>
  <si>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</si>
  <si>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</si>
  <si>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</si>
  <si>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</si>
  <si>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</si>
  <si>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</si>
  <si>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</si>
  <si>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</si>
  <si>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</si>
  <si>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</si>
  <si>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</si>
  <si>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</si>
  <si>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</si>
  <si>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</si>
  <si>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</si>
  <si>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</si>
  <si>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</si>
  <si>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</si>
  <si>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</si>
  <si>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</si>
  <si>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</si>
  <si>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</si>
  <si>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</si>
  <si>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</si>
  <si>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</si>
  <si>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</si>
  <si>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</si>
  <si>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</si>
  <si>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</si>
  <si>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</si>
  <si>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</si>
  <si>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</si>
  <si>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</si>
  <si>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</si>
  <si>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</si>
  <si>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</si>
  <si>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</si>
  <si>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</si>
  <si>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</si>
  <si>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</si>
  <si>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</si>
  <si>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</si>
  <si>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</si>
  <si>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</si>
  <si>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</si>
  <si>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</si>
  <si>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</si>
  <si>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</si>
  <si>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</si>
  <si>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</si>
  <si>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</si>
  <si>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</si>
  <si>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</si>
  <si>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</si>
  <si>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</si>
  <si>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</si>
  <si>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</si>
  <si>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</si>
  <si>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</si>
  <si>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</si>
  <si>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</si>
  <si>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</si>
  <si>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</si>
  <si>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</si>
  <si>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</si>
  <si>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</si>
  <si>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</si>
  <si>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</si>
  <si>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</si>
  <si>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</si>
  <si>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</si>
  <si>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</si>
  <si>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</si>
  <si>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</si>
  <si>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</si>
  <si>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</si>
  <si>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</si>
  <si>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</si>
  <si>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</si>
  <si>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</si>
  <si>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</si>
  <si>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</si>
  <si>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</si>
  <si>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</si>
  <si>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</si>
  <si>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</si>
  <si>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</si>
  <si>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</si>
  <si>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</si>
  <si>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</si>
  <si>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</si>
  <si>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</si>
  <si>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</si>
  <si>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</si>
  <si>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</si>
  <si>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</si>
  <si>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</si>
  <si>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</si>
  <si>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</si>
  <si>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</si>
  <si>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</si>
  <si>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</si>
  <si>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</si>
  <si>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</si>
  <si>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</si>
  <si>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</si>
  <si>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</si>
  <si>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</si>
  <si>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</si>
  <si>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</si>
  <si>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</si>
  <si>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</si>
  <si>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</si>
  <si>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</si>
  <si>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</si>
  <si>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</si>
  <si>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</si>
  <si>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</si>
  <si>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</si>
  <si>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</si>
  <si>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</si>
  <si>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</si>
  <si>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</si>
  <si>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</si>
  <si>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</si>
  <si>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</si>
  <si>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</si>
  <si>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</si>
  <si>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</si>
  <si>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</si>
  <si>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</si>
  <si>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</si>
  <si>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</si>
  <si>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</si>
  <si>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</si>
  <si>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</si>
  <si>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</si>
  <si>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</si>
  <si>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</si>
  <si>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</si>
  <si>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</si>
  <si>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</si>
  <si>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</si>
  <si>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</si>
  <si>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</si>
  <si>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</si>
  <si>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</si>
  <si>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</si>
  <si>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</si>
  <si>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</si>
  <si>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</si>
  <si>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</si>
  <si>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</si>
  <si>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</si>
  <si>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</si>
  <si>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</si>
  <si>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</si>
  <si>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</si>
  <si>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</si>
  <si>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</si>
  <si>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</si>
  <si>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</si>
  <si>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</si>
  <si>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</si>
  <si>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</si>
  <si>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</si>
  <si>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</si>
  <si>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</si>
  <si>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</si>
  <si>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</si>
  <si>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</si>
  <si>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</si>
  <si>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</si>
  <si>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</si>
  <si>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</si>
  <si>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</si>
  <si>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</si>
  <si>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</si>
  <si>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</si>
  <si>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</si>
  <si>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</si>
  <si>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</si>
  <si>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</si>
  <si>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</si>
  <si>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</si>
  <si>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</si>
  <si>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</si>
  <si>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</si>
  <si>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</si>
  <si>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</si>
  <si>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</si>
  <si>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</si>
  <si>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</si>
  <si>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</si>
  <si>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</si>
  <si>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</si>
  <si>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</si>
  <si>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</si>
  <si>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</si>
  <si>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</si>
  <si>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</si>
  <si>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</si>
  <si>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</si>
  <si>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</si>
  <si>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</si>
  <si>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</si>
  <si>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</si>
  <si>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</si>
  <si>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</si>
  <si>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</si>
  <si>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</si>
  <si>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</si>
  <si>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</si>
  <si>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</si>
  <si>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</si>
  <si>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</si>
  <si>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</si>
  <si>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</si>
  <si>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</si>
  <si>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</si>
  <si>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</si>
  <si>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</si>
  <si>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</si>
  <si>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</si>
  <si>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</si>
  <si>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</si>
  <si>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</si>
  <si>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</si>
  <si>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</si>
  <si>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</si>
  <si>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</si>
  <si>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</si>
  <si>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</si>
  <si>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</si>
  <si>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</si>
  <si>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</si>
  <si>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</si>
  <si>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</si>
  <si>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</si>
  <si>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</si>
  <si>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</si>
  <si>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</si>
  <si>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</si>
  <si>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</si>
  <si>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</si>
  <si>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</si>
  <si>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</si>
  <si>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</si>
  <si>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</si>
  <si>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</si>
  <si>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</si>
  <si>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</si>
  <si>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</si>
  <si>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</si>
  <si>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</si>
  <si>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</si>
  <si>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</si>
  <si>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</si>
  <si>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</si>
  <si>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</si>
  <si>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</si>
  <si>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</si>
  <si>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</si>
  <si>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</si>
  <si>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</si>
  <si>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</si>
  <si>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</si>
  <si>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</si>
  <si>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</si>
  <si>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</si>
  <si>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</si>
  <si>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</si>
  <si>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</si>
  <si>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</si>
  <si>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</si>
  <si>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</si>
  <si>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</si>
  <si>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</si>
  <si>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</si>
  <si>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</si>
  <si>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</si>
  <si>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</si>
  <si>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</si>
  <si>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</si>
  <si>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</si>
  <si>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</si>
  <si>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</si>
  <si>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</si>
  <si>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</si>
  <si>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</si>
  <si>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</si>
  <si>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</si>
  <si>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</si>
  <si>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</si>
  <si>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</si>
  <si>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</si>
  <si>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</si>
  <si>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</si>
  <si>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</si>
  <si>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</si>
  <si>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</si>
  <si>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</si>
  <si>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</si>
  <si>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</si>
  <si>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</si>
  <si>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</si>
  <si>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</si>
  <si>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</si>
  <si>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</si>
  <si>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</si>
  <si>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</si>
  <si>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</si>
  <si>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</si>
  <si>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</si>
  <si>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</si>
  <si>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</si>
  <si>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</si>
  <si>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</si>
  <si>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</si>
  <si>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</si>
  <si>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</si>
  <si>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</si>
  <si>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</si>
  <si>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</si>
  <si>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</si>
  <si>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</si>
  <si>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</si>
  <si>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</si>
  <si>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</si>
  <si>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</si>
  <si>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</si>
  <si>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</si>
  <si>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</si>
  <si>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</si>
  <si>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</si>
  <si>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</si>
  <si>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</si>
  <si>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</si>
  <si>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</si>
  <si>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</si>
  <si>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</si>
  <si>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</si>
  <si>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</si>
  <si>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</si>
  <si>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</si>
  <si>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</si>
  <si>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</si>
  <si>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</si>
  <si>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</si>
  <si>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</si>
  <si>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</si>
  <si>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</si>
  <si>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</si>
  <si>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</si>
  <si>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</si>
  <si>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</si>
  <si>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</si>
  <si>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</si>
  <si>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</si>
  <si>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</si>
  <si>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</si>
  <si>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</si>
  <si>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</si>
  <si>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</si>
  <si>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</si>
  <si>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</si>
  <si>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</si>
  <si>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</si>
  <si>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</si>
  <si>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</si>
  <si>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</si>
  <si>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</si>
  <si>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</si>
  <si>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</si>
  <si>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</si>
  <si>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</si>
  <si>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</si>
  <si>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</si>
  <si>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</si>
  <si>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</si>
  <si>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</si>
  <si>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</si>
  <si>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</si>
  <si>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</si>
  <si>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</si>
  <si>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</si>
  <si>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</si>
  <si>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</si>
  <si>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</si>
  <si>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</si>
  <si>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</si>
  <si>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</si>
  <si>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</si>
  <si>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</si>
  <si>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</si>
  <si>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</si>
  <si>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</si>
  <si>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</si>
  <si>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</si>
  <si>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</si>
  <si>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</si>
  <si>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</si>
  <si>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</si>
  <si>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</si>
  <si>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</si>
  <si>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</si>
  <si>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</si>
  <si>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</si>
  <si>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</si>
  <si>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</si>
  <si>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</si>
  <si>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</si>
  <si>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</si>
  <si>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</si>
  <si>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</si>
  <si>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</si>
  <si>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</si>
  <si>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</si>
  <si>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</si>
  <si>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</si>
  <si>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</si>
  <si>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</si>
  <si>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</si>
  <si>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</si>
  <si>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</si>
  <si>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</si>
  <si>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</si>
  <si>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</si>
  <si>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</si>
  <si>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</si>
  <si>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</si>
  <si>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</si>
  <si>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</si>
  <si>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</si>
  <si>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</si>
  <si>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</si>
  <si>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</si>
  <si>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</si>
  <si>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</si>
  <si>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</si>
  <si>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</si>
  <si>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</si>
  <si>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</si>
  <si>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</si>
  <si>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</si>
  <si>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</si>
  <si>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</si>
  <si>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</si>
  <si>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</si>
  <si>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</si>
  <si>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</si>
  <si>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</si>
  <si>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</si>
  <si>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</si>
  <si>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</si>
  <si>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</si>
  <si>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</si>
  <si>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</si>
  <si>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</si>
  <si>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</si>
  <si>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</si>
  <si>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</si>
  <si>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</si>
  <si>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</si>
  <si>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</si>
  <si>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</si>
  <si>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</si>
  <si>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</si>
  <si>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</si>
  <si>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</si>
  <si>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</si>
  <si>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</si>
  <si>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</si>
  <si>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</si>
  <si>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</si>
  <si>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</si>
  <si>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</si>
  <si>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</si>
  <si>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</si>
  <si>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</si>
  <si>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</si>
  <si>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</si>
  <si>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</si>
  <si>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</si>
  <si>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</si>
  <si>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</si>
  <si>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</si>
  <si>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</si>
  <si>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</si>
  <si>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</si>
  <si>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</si>
  <si>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</si>
  <si>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</si>
  <si>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</si>
  <si>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</si>
  <si>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</si>
  <si>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</si>
  <si>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</si>
  <si>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</si>
  <si>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</si>
  <si>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</si>
  <si>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</si>
  <si>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</si>
  <si>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</si>
  <si>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</si>
  <si>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</si>
  <si>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</si>
  <si>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</si>
  <si>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</si>
  <si>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</si>
  <si>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</si>
  <si>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</si>
  <si>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</si>
  <si>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</si>
  <si>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</si>
  <si>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</si>
  <si>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</si>
  <si>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</si>
  <si>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</si>
  <si>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</si>
  <si>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</si>
  <si>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</si>
  <si>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</si>
  <si>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</si>
  <si>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</si>
  <si>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</si>
  <si>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</si>
  <si>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</si>
  <si>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</si>
  <si>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</si>
  <si>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</si>
  <si>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</si>
  <si>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</si>
  <si>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</si>
  <si>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</si>
  <si>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</si>
  <si>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</si>
  <si>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</si>
  <si>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</si>
  <si>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</si>
  <si>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</si>
  <si>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</si>
  <si>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</si>
  <si>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</si>
  <si>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</si>
  <si>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</si>
  <si>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</si>
  <si>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</si>
  <si>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</si>
  <si>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</si>
  <si>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</si>
  <si>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</si>
  <si>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</si>
  <si>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</si>
  <si>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</si>
  <si>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</si>
  <si>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</si>
  <si>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</si>
  <si>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</si>
  <si>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</si>
  <si>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</si>
  <si>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</si>
  <si>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</si>
  <si>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</si>
  <si>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</si>
  <si>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</si>
  <si>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</si>
  <si>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</si>
  <si>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</si>
  <si>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</si>
  <si>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</si>
  <si>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</si>
  <si>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</si>
  <si>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</si>
  <si>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</si>
  <si>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</si>
  <si>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</si>
  <si>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</si>
  <si>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</si>
  <si>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</si>
  <si>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</si>
  <si>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</si>
  <si>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</si>
  <si>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</si>
  <si>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</si>
  <si>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</si>
  <si>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</si>
  <si>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</si>
  <si>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</si>
  <si>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</si>
  <si>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</si>
  <si>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</si>
  <si>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</si>
  <si>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</si>
  <si>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</si>
  <si>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</si>
  <si>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</si>
  <si>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</si>
  <si>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</si>
  <si>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</si>
  <si>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</si>
  <si>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</si>
  <si>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</si>
  <si>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</si>
  <si>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</si>
  <si>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</si>
  <si>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</si>
  <si>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</si>
  <si>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</si>
  <si>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</si>
  <si>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</si>
  <si>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</si>
  <si>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</si>
  <si>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</si>
  <si>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</si>
  <si>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</si>
  <si>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</si>
  <si>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</si>
  <si>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</si>
  <si>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</si>
  <si>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</si>
  <si>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</si>
  <si>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</si>
  <si>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</si>
  <si>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</si>
  <si>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</si>
  <si>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</si>
  <si>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</si>
  <si>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</si>
  <si>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</si>
  <si>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</si>
  <si>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</si>
  <si>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</si>
  <si>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</si>
  <si>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</si>
  <si>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</si>
  <si>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</si>
  <si>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</si>
  <si>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</si>
  <si>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</si>
  <si>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</si>
  <si>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</si>
  <si>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</si>
  <si>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</si>
  <si>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</si>
  <si>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</si>
  <si>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</si>
  <si>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</si>
  <si>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</si>
  <si>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</si>
  <si>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</si>
  <si>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</si>
  <si>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</si>
  <si>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</si>
  <si>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</si>
  <si>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</si>
  <si>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</si>
  <si>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</si>
  <si>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</si>
  <si>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</si>
  <si>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</si>
  <si>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</si>
  <si>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</si>
  <si>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</si>
  <si>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</si>
  <si>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</si>
  <si>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</si>
  <si>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</si>
  <si>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</si>
  <si>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</si>
  <si>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</si>
  <si>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</si>
  <si>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</si>
  <si>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</si>
  <si>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</si>
  <si>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</si>
  <si>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</si>
  <si>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</si>
  <si>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</si>
  <si>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</si>
  <si>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</si>
  <si>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</si>
  <si>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</si>
  <si>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</si>
  <si>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</si>
  <si>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</si>
  <si>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</si>
  <si>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</si>
  <si>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</si>
  <si>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</si>
  <si>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</si>
  <si>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</si>
  <si>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</si>
  <si>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</si>
  <si>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</si>
  <si>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</si>
  <si>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</si>
  <si>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</si>
  <si>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</si>
  <si>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</si>
  <si>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</si>
  <si>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</si>
  <si>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</si>
  <si>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</si>
  <si>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</si>
  <si>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</si>
  <si>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</si>
  <si>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</si>
  <si>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</si>
  <si>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</si>
  <si>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</si>
  <si>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</si>
  <si>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</si>
  <si>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</si>
  <si>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</si>
  <si>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</si>
  <si>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</si>
  <si>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</si>
  <si>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</si>
  <si>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</si>
  <si>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</si>
  <si>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</si>
  <si>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</si>
  <si>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</si>
  <si>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</si>
  <si>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</si>
  <si>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</si>
  <si>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</si>
  <si>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</si>
  <si>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</si>
  <si>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</si>
  <si>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</si>
  <si>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</si>
  <si>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</si>
  <si>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</si>
  <si>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</si>
  <si>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</si>
  <si>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</si>
  <si>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</si>
  <si>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</si>
  <si>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</si>
  <si>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</si>
  <si>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</si>
  <si>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</si>
  <si>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</si>
  <si>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</si>
  <si>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</si>
  <si>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</si>
  <si>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</si>
  <si>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</si>
  <si>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</si>
  <si>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</si>
  <si>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</si>
  <si>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</si>
  <si>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</si>
  <si>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</si>
  <si>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</si>
  <si>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</si>
  <si>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</si>
  <si>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</si>
  <si>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</si>
  <si>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</si>
  <si>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</si>
  <si>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</si>
  <si>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</si>
  <si>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</si>
  <si>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</si>
  <si>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</si>
  <si>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</si>
  <si>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</si>
  <si>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</si>
  <si>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</si>
  <si>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</si>
  <si>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</si>
  <si>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</si>
  <si>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</si>
  <si>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</si>
  <si>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</si>
  <si>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</si>
  <si>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</si>
  <si>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</si>
  <si>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</si>
  <si>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</si>
  <si>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</si>
  <si>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</si>
  <si>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</si>
  <si>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</si>
  <si>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</si>
  <si>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</si>
  <si>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</si>
  <si>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</si>
  <si>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</si>
  <si>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</si>
  <si>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</si>
  <si>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</si>
  <si>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</si>
  <si>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</si>
  <si>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</si>
  <si>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</si>
  <si>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</si>
  <si>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</si>
  <si>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</si>
  <si>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</si>
  <si>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</si>
  <si>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</si>
  <si>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</si>
  <si>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</si>
  <si>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</si>
  <si>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</si>
  <si>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</si>
  <si>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</si>
  <si>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</si>
  <si>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</si>
  <si>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</si>
  <si>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</si>
  <si>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</si>
  <si>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</si>
  <si>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</si>
  <si>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</si>
  <si>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</si>
  <si>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</si>
  <si>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</si>
  <si>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</si>
  <si>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</si>
  <si>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</si>
  <si>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</si>
  <si>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</si>
  <si>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</si>
  <si>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</si>
  <si>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</si>
  <si>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</si>
  <si>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</si>
  <si>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</si>
  <si>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</si>
  <si>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</si>
  <si>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</si>
  <si>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</si>
  <si>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</si>
  <si>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</si>
  <si>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</si>
  <si>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</si>
  <si>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</si>
  <si>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</si>
  <si>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</si>
  <si>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</si>
  <si>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</si>
  <si>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</si>
  <si>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</si>
  <si>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</si>
  <si>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</si>
  <si>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</si>
  <si>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</si>
  <si>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</si>
  <si>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</si>
  <si>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</si>
  <si>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</si>
  <si>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</si>
  <si>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</si>
  <si>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</si>
  <si>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</si>
  <si>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</si>
  <si>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</si>
  <si>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</si>
  <si>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</si>
  <si>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</si>
  <si>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</si>
  <si>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</si>
  <si>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</si>
  <si>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</si>
  <si>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</si>
  <si>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</si>
  <si>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</si>
  <si>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</si>
  <si>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</si>
  <si>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</si>
  <si>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</si>
  <si>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</si>
  <si>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</si>
  <si>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</si>
  <si>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</si>
  <si>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</si>
  <si>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</si>
  <si>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</si>
  <si>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</si>
  <si>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</si>
  <si>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</si>
  <si>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</si>
  <si>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</si>
  <si>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</si>
  <si>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</si>
  <si>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</si>
  <si>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</si>
  <si>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</si>
  <si>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</si>
  <si>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</si>
  <si>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</si>
  <si>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</si>
  <si>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</si>
  <si>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</si>
  <si>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</si>
  <si>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</si>
  <si>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</si>
  <si>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</si>
  <si>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</si>
  <si>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</si>
  <si>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</si>
  <si>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</si>
  <si>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</si>
  <si>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</si>
  <si>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</si>
  <si>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</si>
  <si>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</si>
  <si>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</si>
  <si>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</si>
  <si>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</si>
  <si>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</si>
  <si>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</si>
  <si>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</si>
  <si>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</si>
  <si>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</si>
  <si>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</si>
  <si>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</si>
  <si>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</si>
  <si>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</si>
  <si>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</si>
  <si>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</si>
  <si>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</si>
  <si>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</si>
  <si>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</si>
  <si>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</si>
  <si>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</si>
  <si>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</si>
  <si>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</si>
  <si>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</si>
  <si>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</si>
  <si>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</si>
  <si>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</si>
  <si>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</si>
  <si>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</si>
  <si>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</si>
  <si>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</si>
  <si>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</si>
  <si>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</si>
  <si>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</si>
  <si>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</si>
  <si>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</si>
  <si>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</si>
  <si>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</si>
  <si>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</si>
  <si>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</si>
  <si>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</si>
  <si>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</si>
  <si>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</si>
  <si>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</si>
  <si>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</si>
  <si>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</si>
  <si>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</si>
  <si>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</si>
  <si>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</si>
  <si>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</si>
  <si>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</si>
  <si>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</si>
  <si>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</si>
  <si>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</si>
  <si>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</si>
  <si>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</si>
  <si>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</si>
  <si>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</si>
  <si>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</si>
  <si>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</si>
  <si>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</si>
  <si>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</si>
  <si>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</si>
  <si>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</si>
  <si>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</si>
  <si>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</si>
  <si>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</si>
  <si>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</si>
  <si>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</si>
  <si>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</si>
  <si>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</si>
  <si>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</si>
  <si>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</si>
  <si>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</si>
  <si>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</si>
  <si>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</si>
  <si>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</si>
  <si>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</si>
  <si>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</si>
  <si>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</si>
  <si>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</si>
  <si>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</si>
  <si>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</si>
  <si>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</si>
  <si>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</si>
  <si>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</si>
  <si>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</si>
  <si>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</si>
  <si>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</si>
  <si>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</si>
  <si>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</si>
  <si>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</si>
  <si>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</si>
  <si>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</si>
  <si>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</si>
  <si>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</si>
  <si>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</si>
  <si>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</si>
  <si>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</si>
  <si>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</si>
  <si>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</si>
  <si>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</si>
  <si>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</si>
  <si>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</si>
  <si>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</si>
  <si>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</si>
  <si>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</si>
  <si>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</si>
  <si>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</si>
  <si>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</si>
  <si>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</si>
  <si>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</si>
  <si>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</si>
  <si>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</si>
  <si>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</si>
  <si>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</si>
  <si>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</si>
  <si>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</si>
  <si>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</si>
  <si>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</si>
  <si>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</si>
  <si>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</si>
  <si>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</si>
  <si>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</si>
  <si>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</si>
  <si>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</si>
  <si>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</si>
  <si>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</si>
  <si>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</si>
  <si>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</si>
  <si>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</si>
  <si>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</si>
  <si>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</si>
  <si>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</si>
  <si>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</si>
  <si>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</si>
  <si>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</si>
  <si>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</si>
  <si>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</si>
  <si>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</si>
  <si>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</si>
  <si>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</si>
  <si>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</si>
  <si>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</si>
  <si>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</si>
  <si>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</si>
  <si>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</si>
  <si>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</si>
  <si>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</si>
  <si>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</si>
  <si>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</si>
  <si>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</si>
  <si>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</si>
  <si>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</si>
  <si>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</si>
  <si>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</si>
  <si>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</si>
  <si>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</si>
  <si>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</si>
  <si>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</si>
  <si>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</si>
  <si>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</si>
  <si>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</si>
  <si>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</si>
  <si>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</si>
  <si>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</si>
  <si>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</si>
  <si>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</si>
  <si>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</si>
  <si>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</si>
  <si>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</si>
  <si>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</si>
  <si>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</si>
  <si>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</si>
  <si>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</si>
  <si>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</si>
  <si>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</si>
  <si>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</si>
  <si>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</si>
  <si>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</si>
  <si>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</si>
  <si>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</si>
  <si>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</si>
  <si>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</si>
  <si>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</si>
  <si>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</si>
  <si>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</si>
  <si>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</si>
  <si>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</si>
  <si>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</si>
  <si>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</si>
  <si>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</si>
  <si>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</si>
  <si>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</si>
  <si>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</si>
  <si>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</si>
  <si>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</si>
  <si>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</si>
  <si>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</si>
  <si>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</si>
  <si>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</si>
  <si>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</si>
  <si>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</si>
  <si>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</si>
  <si>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</si>
  <si>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</si>
  <si>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</si>
  <si>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</si>
  <si>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</si>
  <si>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</si>
  <si>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</si>
  <si>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</si>
  <si>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</si>
  <si>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</si>
  <si>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</si>
  <si>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</si>
  <si>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</si>
  <si>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</si>
  <si>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</si>
  <si>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</si>
  <si>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</si>
  <si>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</si>
  <si>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</si>
  <si>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</si>
  <si>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</si>
  <si>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</si>
  <si>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</si>
  <si>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</si>
  <si>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</si>
  <si>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</si>
  <si>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</si>
  <si>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</si>
  <si>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</si>
  <si>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</si>
  <si>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</si>
  <si>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</si>
  <si>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</si>
  <si>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</si>
  <si>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</si>
  <si>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</si>
  <si>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</si>
  <si>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</si>
  <si>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</si>
  <si>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</si>
  <si>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</si>
  <si>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</si>
  <si>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</si>
  <si>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</si>
  <si>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</si>
  <si>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</si>
  <si>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</si>
  <si>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</si>
  <si>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</si>
  <si>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</si>
  <si>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</si>
  <si>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</si>
  <si>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</si>
  <si>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</si>
  <si>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</si>
  <si>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</si>
  <si>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</si>
  <si>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</si>
  <si>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</si>
  <si>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</si>
  <si>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</si>
  <si>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</si>
  <si>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</si>
  <si>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</si>
  <si>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</si>
  <si>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</si>
  <si>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</si>
  <si>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</si>
  <si>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</si>
  <si>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</si>
  <si>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</si>
  <si>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</si>
  <si>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</si>
  <si>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</si>
  <si>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</si>
  <si>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</si>
  <si>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</si>
  <si>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</si>
  <si>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</si>
  <si>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</si>
  <si>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</si>
  <si>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</si>
  <si>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</si>
  <si>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</si>
  <si>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</si>
  <si>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</si>
  <si>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</si>
  <si>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</si>
  <si>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</si>
  <si>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</si>
  <si>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</si>
  <si>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</si>
  <si>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</si>
  <si>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</si>
  <si>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</si>
  <si>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</si>
  <si>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</si>
  <si>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</si>
  <si>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</si>
  <si>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</si>
  <si>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</si>
  <si>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</si>
  <si>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</si>
  <si>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</si>
  <si>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</si>
  <si>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</si>
  <si>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</si>
  <si>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</si>
  <si>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</si>
  <si>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</si>
  <si>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</si>
  <si>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</si>
  <si>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</si>
  <si>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</si>
  <si>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</si>
  <si>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</si>
  <si>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</si>
  <si>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</si>
  <si>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</si>
  <si>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</si>
  <si>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</si>
  <si>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</si>
  <si>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</si>
  <si>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</si>
  <si>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</si>
  <si>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</si>
  <si>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</si>
  <si>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</si>
  <si>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</si>
  <si>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</si>
  <si>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</si>
  <si>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</si>
  <si>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</si>
  <si>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</si>
  <si>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</si>
  <si>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</si>
  <si>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</si>
  <si>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</si>
  <si>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</si>
  <si>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</si>
  <si>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</si>
  <si>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</si>
  <si>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</si>
  <si>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</si>
  <si>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</si>
  <si>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</si>
  <si>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</si>
  <si>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</si>
  <si>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</si>
  <si>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</si>
  <si>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</si>
  <si>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</si>
  <si>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</si>
  <si>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</si>
  <si>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</si>
  <si>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</si>
  <si>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</si>
  <si>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</si>
  <si>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</si>
  <si>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</si>
  <si>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</si>
  <si>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</si>
  <si>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</si>
  <si>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</si>
  <si>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</si>
  <si>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</si>
  <si>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</si>
  <si>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</si>
  <si>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</si>
  <si>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</si>
  <si>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</si>
  <si>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</si>
  <si>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</si>
  <si>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</si>
  <si>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</si>
  <si>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</si>
  <si>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</si>
  <si>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</si>
  <si>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</si>
  <si>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</si>
  <si>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</si>
  <si>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</si>
  <si>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</si>
  <si>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</si>
  <si>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</si>
  <si>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</si>
  <si>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</si>
  <si>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</si>
  <si>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</si>
  <si>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</si>
  <si>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</si>
  <si>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</si>
  <si>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</si>
  <si>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</si>
  <si>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</si>
  <si>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</si>
  <si>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</si>
  <si>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</si>
  <si>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</si>
  <si>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</si>
  <si>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</si>
  <si>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</si>
  <si>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</si>
  <si>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</si>
  <si>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</si>
  <si>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</si>
  <si>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</si>
  <si>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</si>
  <si>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</si>
  <si>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</si>
  <si>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</si>
  <si>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</si>
  <si>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</si>
  <si>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</si>
  <si>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</si>
  <si>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</si>
  <si>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</si>
  <si>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</si>
  <si>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</si>
  <si>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</si>
  <si>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</si>
  <si>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</si>
  <si>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</si>
  <si>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</si>
  <si>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</si>
  <si>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</si>
  <si>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</si>
  <si>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</si>
  <si>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</si>
  <si>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</si>
  <si>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</si>
  <si>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</si>
  <si>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</si>
  <si>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</si>
  <si>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</si>
  <si>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</si>
  <si>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</si>
  <si>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</si>
  <si>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</si>
  <si>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</si>
  <si>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</si>
  <si>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</si>
  <si>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</si>
  <si>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</si>
  <si>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</si>
  <si>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</si>
  <si>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</si>
  <si>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</si>
  <si>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</si>
  <si>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</si>
  <si>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</si>
  <si>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</si>
  <si>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</si>
  <si>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</si>
  <si>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</si>
  <si>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</si>
  <si>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</si>
  <si>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</si>
  <si>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</si>
  <si>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</si>
  <si>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</si>
  <si>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</si>
  <si>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</si>
  <si>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</si>
  <si>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</si>
  <si>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</si>
  <si>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</si>
  <si>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</si>
  <si>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</si>
  <si>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</si>
  <si>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</si>
  <si>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</si>
  <si>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</si>
  <si>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</si>
  <si>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</si>
  <si>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</si>
  <si>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</si>
  <si>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</si>
  <si>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</si>
  <si>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</si>
  <si>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</si>
  <si>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</si>
  <si>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</si>
  <si>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</si>
  <si>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</si>
  <si>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</si>
  <si>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</si>
  <si>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</si>
  <si>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</si>
  <si>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</si>
  <si>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</si>
  <si>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</si>
  <si>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</si>
  <si>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</si>
  <si>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</si>
  <si>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</si>
  <si>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</si>
  <si>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</si>
  <si>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</si>
  <si>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</si>
  <si>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</si>
  <si>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</si>
  <si>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</si>
  <si>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</si>
  <si>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</si>
  <si>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</si>
  <si>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</si>
  <si>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</si>
  <si>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</si>
  <si>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</si>
  <si>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</si>
  <si>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</si>
  <si>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</si>
  <si>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</si>
  <si>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</si>
  <si>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</si>
  <si>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</si>
  <si>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</si>
  <si>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</si>
  <si>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</si>
  <si>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</si>
  <si>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</si>
  <si>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</si>
  <si>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</si>
  <si>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</si>
  <si>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</si>
  <si>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</si>
  <si>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</si>
  <si>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</si>
  <si>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</si>
  <si>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</si>
  <si>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</si>
  <si>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</si>
  <si>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</si>
  <si>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</si>
  <si>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</si>
  <si>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</si>
  <si>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</si>
  <si>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</si>
  <si>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</si>
  <si>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</si>
  <si>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</si>
  <si>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</si>
  <si>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</si>
  <si>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</si>
  <si>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</si>
  <si>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</si>
  <si>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</si>
  <si>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</si>
  <si>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</si>
  <si>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</si>
  <si>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</si>
  <si>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</si>
  <si>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</si>
  <si>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</si>
  <si>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</si>
  <si>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</si>
  <si>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</si>
  <si>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</si>
  <si>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</si>
  <si>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</si>
  <si>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</si>
  <si>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</si>
  <si>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</si>
  <si>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</si>
  <si>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</si>
  <si>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</si>
  <si>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</si>
  <si>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</si>
  <si>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</si>
  <si>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</si>
  <si>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</si>
  <si>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</si>
  <si>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</si>
  <si>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</si>
  <si>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</si>
  <si>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</si>
  <si>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</si>
  <si>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</si>
  <si>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</si>
  <si>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</si>
  <si>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</si>
  <si>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</si>
  <si>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</si>
  <si>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</si>
  <si>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</si>
  <si>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</si>
  <si>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</si>
  <si>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</si>
  <si>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</si>
  <si>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</si>
  <si>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</si>
  <si>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</si>
  <si>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</si>
  <si>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</si>
  <si>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</si>
  <si>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</si>
  <si>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</si>
  <si>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</si>
  <si>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</si>
  <si>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</si>
  <si>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</si>
  <si>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</si>
  <si>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</si>
  <si>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</si>
  <si>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</si>
  <si>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</si>
  <si>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</si>
  <si>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</si>
  <si>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</si>
  <si>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</si>
  <si>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</si>
  <si>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</si>
  <si>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</si>
  <si>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</si>
  <si>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</si>
  <si>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</si>
  <si>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</si>
  <si>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</si>
  <si>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</si>
  <si>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</si>
  <si>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</si>
  <si>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</si>
  <si>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</si>
  <si>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</si>
  <si>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</si>
  <si>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</si>
  <si>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</si>
  <si>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</si>
  <si>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</si>
  <si>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</si>
  <si>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</si>
  <si>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</si>
  <si>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</si>
  <si>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</si>
  <si>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</si>
  <si>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</si>
  <si>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</si>
  <si>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</si>
  <si>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</si>
  <si>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</si>
  <si>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</si>
  <si>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</si>
  <si>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</si>
  <si>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</si>
  <si>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</si>
  <si>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</si>
  <si>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</si>
  <si>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</si>
  <si>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</si>
  <si>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</si>
  <si>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</si>
  <si>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</si>
  <si>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</si>
  <si>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</si>
  <si>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</si>
  <si>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</si>
  <si>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</si>
  <si>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</si>
  <si>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</si>
  <si>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</si>
  <si>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</si>
  <si>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</si>
  <si>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</si>
  <si>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</si>
  <si>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</si>
  <si>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</si>
  <si>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</si>
  <si>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</si>
  <si>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</si>
  <si>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</si>
  <si>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</si>
  <si>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</si>
  <si>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</si>
  <si>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</si>
  <si>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</si>
  <si>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</si>
  <si>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</si>
  <si>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</si>
  <si>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</si>
  <si>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</si>
  <si>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</si>
  <si>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</si>
  <si>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</si>
  <si>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</si>
  <si>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</si>
  <si>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</si>
  <si>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</si>
  <si>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</si>
  <si>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</si>
  <si>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</si>
  <si>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</si>
  <si>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</si>
  <si>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</si>
  <si>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</si>
  <si>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</si>
  <si>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</si>
  <si>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</si>
  <si>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</si>
  <si>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</si>
  <si>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</si>
  <si>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</si>
  <si>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</si>
  <si>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</si>
  <si>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</si>
  <si>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</si>
  <si>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</si>
  <si>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</si>
  <si>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</si>
  <si>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</si>
  <si>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</si>
  <si>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</si>
  <si>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</si>
  <si>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</si>
  <si>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</si>
  <si>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</si>
  <si>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</si>
  <si>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</si>
  <si>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</si>
  <si>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</si>
  <si>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</si>
  <si>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</si>
  <si>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</si>
  <si>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</si>
  <si>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</si>
  <si>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</si>
  <si>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</si>
  <si>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</si>
  <si>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</si>
  <si>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</si>
  <si>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</si>
  <si>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</si>
  <si>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</si>
  <si>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</si>
  <si>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</si>
  <si>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</si>
  <si>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</si>
  <si>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</si>
  <si>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</si>
  <si>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</si>
  <si>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</si>
  <si>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</si>
  <si>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</si>
  <si>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</si>
  <si>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</si>
  <si>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</si>
  <si>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</si>
  <si>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</si>
  <si>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</si>
  <si>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</si>
  <si>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</si>
  <si>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</si>
  <si>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</si>
  <si>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</si>
  <si>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</si>
  <si>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</si>
  <si>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</si>
  <si>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</si>
  <si>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</si>
  <si>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</si>
  <si>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</si>
  <si>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</si>
  <si>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</si>
  <si>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</si>
  <si>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</si>
  <si>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</si>
  <si>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</si>
  <si>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</si>
  <si>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</si>
  <si>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</si>
  <si>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</si>
  <si>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</si>
  <si>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</si>
  <si>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</si>
  <si>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</si>
  <si>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</si>
  <si>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</si>
  <si>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</si>
  <si>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</si>
  <si>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</si>
  <si>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</si>
  <si>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</si>
  <si>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</si>
  <si>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</si>
  <si>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</si>
  <si>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</si>
  <si>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</si>
  <si>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</si>
  <si>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</si>
  <si>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</si>
  <si>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</si>
  <si>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</si>
  <si>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</si>
  <si>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</si>
  <si>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</si>
  <si>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</si>
  <si>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</si>
  <si>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</si>
  <si>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</si>
  <si>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</si>
  <si>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</si>
  <si>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</si>
  <si>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</si>
  <si>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</si>
  <si>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</si>
  <si>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</si>
  <si>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</si>
  <si>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</si>
  <si>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</si>
  <si>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</si>
  <si>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</si>
  <si>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</si>
  <si>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</si>
  <si>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</si>
  <si>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</si>
  <si>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</si>
  <si>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</si>
  <si>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</si>
  <si>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</si>
  <si>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</si>
  <si>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</si>
  <si>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</si>
  <si>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</si>
  <si>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</si>
  <si>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</si>
  <si>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</si>
  <si>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</si>
  <si>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</si>
  <si>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</si>
  <si>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</si>
  <si>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</si>
  <si>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</si>
  <si>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</si>
  <si>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</si>
  <si>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</si>
  <si>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</si>
  <si>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</si>
  <si>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</si>
  <si>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</si>
  <si>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</si>
  <si>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</si>
  <si>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</si>
  <si>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</si>
  <si>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</si>
  <si>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</si>
  <si>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</si>
  <si>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</si>
  <si>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</si>
  <si>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</si>
  <si>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</si>
  <si>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</si>
  <si>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</si>
  <si>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</si>
  <si>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</si>
  <si>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</si>
  <si>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</si>
  <si>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</si>
  <si>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</si>
  <si>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</si>
  <si>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</si>
  <si>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</si>
  <si>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</si>
  <si>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</si>
  <si>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</si>
  <si>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</si>
  <si>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</si>
  <si>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</si>
  <si>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</si>
  <si>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</si>
  <si>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</si>
  <si>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</si>
  <si>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</si>
  <si>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</si>
  <si>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</si>
  <si>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</si>
  <si>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</si>
  <si>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</si>
  <si>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</si>
  <si>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</si>
  <si>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</si>
  <si>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</si>
  <si>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</si>
  <si>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</si>
  <si>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</si>
  <si>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</si>
  <si>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</si>
  <si>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</si>
  <si>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</si>
  <si>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</si>
  <si>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</si>
  <si>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</si>
  <si>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</si>
  <si>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</si>
  <si>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</si>
  <si>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</si>
  <si>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</si>
  <si>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</si>
  <si>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</si>
  <si>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</si>
  <si>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</si>
  <si>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</si>
  <si>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</si>
  <si>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</si>
  <si>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</si>
  <si>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</si>
  <si>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</si>
  <si>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</si>
  <si>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</si>
  <si>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</si>
  <si>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</si>
  <si>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</si>
  <si>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</si>
  <si>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</si>
  <si>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</si>
  <si>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</si>
  <si>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</si>
  <si>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</si>
  <si>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</si>
  <si>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</si>
  <si>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</si>
  <si>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</si>
  <si>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</si>
  <si>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</si>
  <si>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</si>
  <si>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</si>
  <si>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</si>
  <si>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</si>
  <si>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</si>
  <si>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</si>
  <si>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</si>
  <si>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</si>
  <si>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</si>
  <si>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</si>
  <si>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</si>
  <si>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</si>
  <si>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</si>
  <si>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</si>
  <si>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</si>
  <si>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</si>
  <si>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</si>
  <si>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</si>
  <si>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</si>
  <si>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</si>
  <si>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</si>
  <si>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</si>
  <si>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</si>
  <si>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</si>
  <si>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</si>
  <si>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</si>
  <si>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</si>
  <si>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</si>
  <si>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</si>
  <si>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</si>
  <si>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</si>
  <si>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</si>
  <si>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</si>
  <si>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</si>
  <si>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</si>
  <si>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</si>
  <si>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</si>
  <si>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</si>
  <si>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</si>
  <si>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</si>
  <si>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</si>
  <si>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</si>
  <si>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</si>
  <si>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</si>
  <si>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</si>
  <si>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</si>
  <si>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</si>
  <si>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</si>
  <si>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</si>
  <si>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</si>
  <si>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</si>
  <si>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</si>
  <si>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</si>
  <si>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</si>
  <si>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</si>
  <si>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</si>
  <si>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</si>
  <si>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</si>
  <si>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</si>
  <si>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</si>
  <si>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</si>
  <si>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</si>
  <si>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</si>
  <si>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</si>
  <si>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</si>
  <si>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</si>
  <si>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</si>
  <si>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</si>
  <si>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</si>
  <si>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</si>
  <si>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</si>
  <si>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</si>
  <si>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</si>
  <si>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</si>
  <si>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</si>
  <si>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</si>
  <si>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</si>
  <si>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</si>
  <si>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</si>
  <si>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</si>
  <si>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</si>
  <si>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</si>
  <si>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</si>
  <si>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</si>
  <si>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</si>
  <si>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</si>
  <si>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</si>
  <si>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</si>
  <si>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</si>
  <si>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</si>
  <si>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</si>
  <si>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</si>
  <si>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</si>
  <si>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</si>
  <si>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</si>
  <si>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</si>
  <si>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</si>
  <si>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</si>
  <si>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</si>
  <si>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</si>
  <si>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</si>
  <si>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</si>
  <si>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</si>
  <si>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</si>
  <si>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</si>
  <si>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</si>
  <si>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</si>
  <si>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</si>
  <si>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</si>
  <si>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</si>
  <si>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</si>
  <si>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</si>
  <si>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</si>
  <si>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</si>
  <si>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</si>
  <si>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</si>
  <si>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</si>
  <si>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</si>
  <si>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</si>
  <si>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</si>
  <si>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</si>
  <si>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</si>
  <si>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</si>
  <si>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</si>
  <si>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</si>
  <si>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</si>
  <si>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</si>
  <si>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</si>
  <si>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</si>
  <si>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</si>
  <si>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</si>
  <si>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</si>
  <si>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</si>
  <si>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</si>
  <si>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</si>
  <si>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</si>
  <si>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</si>
  <si>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</si>
  <si>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</si>
  <si>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</si>
  <si>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</si>
  <si>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</si>
  <si>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</si>
  <si>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</si>
  <si>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</si>
  <si>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</si>
  <si>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</si>
  <si>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</si>
  <si>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</si>
  <si>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</si>
  <si>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</si>
  <si>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</si>
  <si>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</si>
  <si>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</si>
  <si>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</si>
  <si>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</si>
  <si>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</si>
  <si>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</si>
  <si>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</si>
  <si>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</si>
  <si>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</si>
  <si>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</si>
  <si>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</si>
  <si>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</si>
  <si>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</si>
  <si>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</si>
  <si>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</si>
  <si>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</si>
  <si>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</si>
  <si>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</si>
  <si>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</si>
  <si>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</si>
  <si>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</si>
  <si>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</si>
  <si>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</si>
  <si>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</si>
  <si>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</si>
  <si>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</si>
  <si>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</si>
  <si>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</si>
  <si>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</si>
  <si>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</si>
  <si>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</si>
  <si>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</si>
  <si>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</si>
  <si>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</si>
  <si>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</si>
  <si>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</si>
  <si>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</si>
  <si>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</si>
  <si>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</si>
  <si>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</si>
  <si>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</si>
  <si>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</si>
  <si>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</si>
  <si>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</si>
  <si>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</si>
  <si>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</si>
  <si>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</si>
  <si>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</si>
  <si>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</si>
  <si>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</si>
  <si>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</si>
  <si>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</si>
  <si>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</si>
  <si>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</si>
  <si>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</si>
  <si>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</si>
  <si>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</si>
  <si>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</si>
  <si>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</si>
  <si>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</si>
  <si>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</si>
  <si>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</si>
  <si>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</si>
  <si>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</si>
  <si>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</si>
  <si>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</si>
  <si>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</si>
  <si>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</si>
  <si>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</si>
  <si>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</si>
  <si>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</si>
  <si>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</si>
  <si>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</si>
  <si>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</si>
  <si>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</si>
  <si>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</si>
  <si>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</si>
  <si>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</si>
  <si>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</si>
  <si>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</si>
  <si>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</si>
  <si>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</si>
  <si>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</si>
  <si>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</si>
  <si>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</si>
  <si>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</si>
  <si>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</si>
  <si>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</si>
  <si>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</si>
  <si>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</si>
  <si>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</si>
  <si>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</si>
  <si>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</si>
  <si>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</si>
  <si>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</si>
  <si>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</si>
  <si>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</si>
  <si>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</si>
  <si>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</si>
  <si>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</si>
  <si>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</si>
  <si>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</si>
  <si>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</si>
  <si>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</si>
  <si>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</si>
  <si>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</si>
  <si>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</si>
  <si>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</si>
  <si>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</si>
  <si>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</si>
  <si>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</si>
  <si>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</si>
  <si>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</si>
  <si>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</si>
  <si>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</si>
  <si>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</si>
  <si>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</si>
  <si>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</si>
  <si>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</si>
  <si>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</si>
  <si>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</si>
  <si>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</si>
  <si>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</si>
  <si>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</si>
  <si>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</si>
  <si>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</si>
  <si>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</si>
  <si>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</si>
  <si>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</si>
  <si>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</si>
  <si>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</si>
  <si>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</si>
  <si>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</si>
  <si>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</si>
  <si>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</si>
  <si>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</si>
  <si>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</si>
  <si>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</si>
  <si>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</si>
  <si>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</si>
  <si>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</si>
  <si>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</si>
  <si>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</si>
  <si>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</si>
  <si>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</si>
  <si>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</si>
  <si>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</si>
  <si>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</si>
  <si>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</si>
  <si>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</si>
  <si>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</si>
  <si>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</si>
  <si>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</si>
  <si>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</si>
  <si>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</si>
  <si>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</si>
  <si>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</si>
  <si>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</si>
  <si>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</si>
  <si>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</si>
  <si>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</si>
  <si>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</si>
  <si>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</si>
  <si>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</si>
  <si>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</si>
  <si>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</si>
  <si>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</si>
  <si>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</si>
  <si>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</si>
  <si>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</si>
  <si>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</si>
  <si>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</si>
  <si>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</si>
  <si>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</si>
  <si>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</si>
  <si>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</si>
  <si>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</si>
  <si>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</si>
  <si>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</si>
  <si>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</si>
  <si>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</si>
  <si>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</si>
  <si>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</si>
  <si>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</si>
  <si>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</si>
  <si>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</si>
  <si>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</si>
  <si>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</si>
  <si>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</si>
  <si>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</si>
  <si>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</si>
  <si>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</si>
  <si>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</si>
  <si>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</si>
  <si>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</si>
  <si>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</si>
  <si>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</si>
  <si>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</si>
  <si>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</si>
  <si>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</si>
  <si>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</si>
  <si>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</si>
  <si>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</si>
  <si>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</si>
  <si>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</si>
  <si>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</si>
  <si>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</si>
  <si>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</si>
  <si>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</si>
  <si>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</si>
  <si>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</si>
  <si>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</si>
  <si>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</si>
  <si>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</si>
  <si>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</si>
  <si>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</si>
  <si>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</si>
  <si>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</si>
  <si>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</si>
  <si>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</si>
  <si>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</si>
  <si>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</si>
  <si>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</si>
  <si>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</si>
  <si>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</si>
  <si>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</si>
  <si>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</si>
  <si>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</si>
  <si>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</si>
  <si>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</si>
  <si>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</si>
  <si>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</si>
  <si>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</si>
  <si>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</si>
  <si>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</si>
  <si>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</si>
  <si>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</si>
  <si>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</si>
  <si>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</si>
  <si>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</si>
  <si>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</si>
  <si>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</si>
  <si>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</si>
  <si>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</si>
  <si>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</si>
  <si>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</si>
  <si>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</si>
  <si>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</si>
  <si>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</si>
  <si>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</si>
  <si>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</si>
  <si>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</si>
  <si>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</si>
  <si>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</si>
  <si>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</si>
  <si>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</si>
  <si>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</si>
  <si>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</si>
  <si>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</si>
  <si>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</si>
  <si>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</si>
  <si>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</si>
  <si>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</si>
  <si>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</si>
  <si>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</si>
  <si>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</si>
  <si>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</si>
  <si>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</si>
  <si>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</si>
  <si>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</si>
  <si>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</si>
  <si>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</si>
  <si>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</si>
  <si>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</si>
  <si>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</si>
  <si>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</si>
  <si>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</si>
  <si>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</si>
  <si>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</si>
  <si>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</si>
  <si>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</si>
  <si>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</si>
  <si>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</si>
  <si>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</si>
  <si>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</si>
  <si>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</si>
  <si>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</si>
  <si>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</si>
  <si>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</si>
  <si>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</si>
  <si>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</si>
  <si>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</si>
  <si>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</si>
  <si>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</si>
  <si>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</si>
  <si>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</si>
  <si>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</si>
  <si>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</si>
  <si>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</si>
  <si>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</si>
  <si>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</si>
  <si>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</si>
  <si>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</si>
  <si>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</si>
  <si>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</si>
  <si>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</si>
  <si>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</si>
  <si>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</si>
  <si>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</si>
  <si>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</si>
  <si>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</si>
  <si>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</si>
  <si>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</si>
  <si>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</si>
  <si>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</si>
  <si>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</si>
  <si>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</si>
  <si>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</si>
  <si>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</si>
  <si>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</si>
  <si>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</si>
  <si>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</si>
  <si>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</si>
  <si>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</si>
  <si>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</si>
  <si>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</si>
  <si>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</si>
  <si>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</si>
  <si>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</si>
  <si>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</si>
  <si>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</si>
  <si>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</si>
  <si>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</si>
  <si>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</si>
  <si>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</si>
  <si>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</si>
  <si>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</si>
  <si>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</si>
  <si>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</si>
  <si>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</si>
  <si>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</si>
  <si>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</si>
  <si>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</si>
  <si>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</si>
  <si>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</si>
  <si>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</si>
  <si>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</si>
  <si>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</si>
  <si>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</si>
  <si>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</si>
  <si>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</si>
  <si>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</si>
  <si>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</si>
  <si>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</si>
  <si>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</si>
  <si>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</si>
  <si>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</si>
  <si>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</si>
  <si>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</si>
  <si>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</si>
  <si>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</si>
  <si>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</si>
  <si>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</si>
  <si>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</si>
  <si>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</si>
  <si>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</si>
  <si>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</si>
  <si>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</si>
  <si>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</si>
  <si>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</si>
  <si>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</si>
  <si>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</si>
  <si>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</si>
  <si>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</si>
  <si>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</si>
  <si>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</si>
  <si>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</si>
  <si>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</si>
  <si>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</si>
  <si>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</si>
  <si>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</si>
  <si>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</si>
  <si>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</si>
  <si>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</si>
  <si>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</si>
  <si>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</si>
  <si>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</si>
  <si>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</si>
  <si>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</si>
  <si>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</si>
  <si>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</si>
  <si>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</si>
  <si>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</si>
  <si>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</si>
  <si>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</si>
  <si>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</si>
  <si>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</si>
  <si>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</si>
  <si>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</si>
  <si>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</si>
  <si>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</si>
  <si>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</si>
  <si>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</si>
  <si>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</si>
  <si>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</si>
  <si>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</si>
  <si>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</si>
  <si>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</si>
  <si>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</si>
  <si>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</si>
  <si>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</si>
  <si>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</si>
  <si>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</si>
  <si>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</si>
  <si>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</si>
  <si>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</si>
  <si>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</si>
  <si>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</si>
  <si>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</si>
  <si>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</si>
  <si>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</si>
  <si>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</si>
  <si>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</si>
  <si>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</si>
  <si>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</si>
  <si>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</si>
  <si>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</si>
  <si>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</si>
  <si>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</si>
  <si>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</si>
  <si>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</si>
  <si>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</si>
  <si>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</si>
  <si>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</si>
  <si>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</si>
  <si>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</si>
  <si>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</si>
  <si>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</si>
  <si>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</si>
  <si>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</si>
  <si>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</si>
  <si>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</si>
  <si>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</si>
  <si>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</si>
  <si>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</si>
  <si>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</si>
  <si>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</si>
  <si>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</si>
  <si>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</si>
  <si>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</si>
  <si>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</si>
  <si>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</si>
  <si>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</si>
  <si>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</si>
  <si>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</si>
  <si>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</si>
  <si>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</si>
  <si>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</si>
  <si>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</si>
  <si>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</si>
  <si>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</si>
  <si>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</si>
  <si>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</si>
  <si>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</si>
  <si>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</si>
  <si>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</si>
  <si>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</si>
  <si>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</si>
  <si>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</si>
  <si>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</si>
  <si>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</si>
  <si>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</si>
  <si>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</si>
  <si>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</si>
  <si>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</si>
  <si>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</si>
  <si>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</si>
  <si>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</si>
  <si>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</si>
  <si>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</si>
  <si>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</si>
  <si>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</si>
  <si>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</si>
  <si>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</si>
  <si>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</si>
  <si>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</si>
  <si>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</si>
  <si>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</si>
  <si>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</si>
  <si>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</si>
  <si>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</si>
  <si>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</si>
  <si>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</si>
  <si>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</si>
  <si>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</si>
  <si>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</si>
  <si>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</si>
  <si>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</si>
  <si>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</si>
  <si>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</si>
  <si>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</si>
  <si>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</si>
  <si>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</si>
  <si>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</si>
  <si>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</si>
  <si>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</si>
  <si>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</si>
  <si>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</si>
  <si>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</si>
  <si>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</si>
  <si>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</si>
  <si>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</si>
  <si>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</si>
  <si>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</si>
  <si>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</si>
  <si>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</si>
  <si>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</si>
  <si>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</si>
  <si>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</si>
  <si>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</si>
  <si>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</si>
  <si>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</si>
  <si>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</si>
  <si>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</si>
  <si>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</si>
  <si>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</si>
  <si>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</si>
  <si>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</si>
  <si>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</si>
  <si>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</si>
  <si>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</si>
  <si>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</si>
  <si>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</si>
  <si>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</si>
  <si>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</si>
  <si>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</si>
  <si>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</si>
  <si>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</si>
  <si>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</si>
  <si>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</si>
  <si>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</si>
  <si>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</si>
  <si>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</si>
  <si>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</si>
  <si>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</si>
  <si>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</si>
  <si>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</si>
  <si>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</si>
  <si>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</si>
  <si>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</si>
  <si>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</si>
  <si>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</si>
  <si>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</si>
  <si>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</si>
  <si>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</si>
  <si>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</si>
  <si>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</si>
  <si>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</si>
  <si>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</si>
  <si>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</si>
  <si>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</si>
  <si>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</si>
  <si>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</si>
  <si>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</si>
  <si>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</si>
  <si>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</si>
  <si>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</si>
  <si>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</si>
  <si>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</si>
  <si>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</si>
  <si>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</si>
  <si>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</si>
  <si>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</si>
  <si>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</si>
  <si>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</si>
  <si>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</si>
  <si>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</si>
  <si>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</si>
  <si>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</si>
  <si>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</si>
  <si>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</si>
  <si>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</si>
  <si>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</si>
  <si>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</si>
  <si>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</si>
  <si>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</si>
  <si>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</si>
  <si>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</si>
  <si>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</si>
  <si>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</si>
  <si>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</si>
  <si>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</si>
  <si>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</si>
  <si>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</si>
  <si>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</si>
  <si>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</si>
  <si>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</si>
  <si>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</si>
  <si>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</si>
  <si>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</si>
  <si>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</si>
  <si>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</si>
  <si>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</si>
  <si>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</si>
  <si>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</si>
  <si>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</si>
  <si>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</si>
  <si>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</si>
  <si>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</si>
  <si>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</si>
  <si>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</si>
  <si>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</si>
  <si>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</si>
  <si>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</si>
  <si>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</si>
  <si>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</si>
  <si>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</si>
  <si>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</si>
  <si>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</si>
  <si>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</si>
  <si>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</si>
  <si>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</si>
  <si>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</si>
  <si>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</si>
  <si>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</si>
  <si>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</si>
  <si>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</si>
  <si>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</si>
  <si>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</si>
  <si>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</si>
  <si>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</si>
  <si>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</si>
  <si>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</si>
  <si>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</si>
  <si>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</si>
  <si>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</si>
  <si>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</si>
  <si>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</si>
  <si>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</si>
  <si>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</si>
  <si>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</si>
  <si>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</si>
  <si>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</si>
  <si>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</si>
  <si>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</si>
  <si>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</si>
  <si>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</si>
  <si>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</si>
  <si>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</si>
  <si>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</si>
  <si>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</si>
  <si>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</si>
  <si>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</si>
  <si>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</si>
  <si>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</si>
  <si>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</si>
  <si>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</si>
  <si>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</si>
  <si>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</si>
  <si>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</si>
  <si>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</si>
  <si>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</si>
  <si>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</si>
  <si>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</si>
  <si>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</si>
  <si>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</si>
  <si>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</si>
  <si>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</si>
  <si>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</si>
  <si>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</si>
  <si>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</si>
  <si>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</si>
  <si>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</si>
  <si>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</si>
  <si>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</si>
  <si>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</si>
  <si>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</si>
  <si>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</si>
  <si>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</si>
  <si>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</si>
  <si>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</si>
  <si>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</si>
  <si>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</si>
  <si>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</si>
  <si>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</si>
  <si>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</si>
  <si>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</si>
  <si>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</si>
  <si>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</si>
  <si>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</si>
  <si>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</si>
  <si>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</si>
  <si>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</si>
  <si>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</si>
  <si>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</si>
  <si>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</si>
  <si>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</si>
  <si>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</si>
  <si>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</si>
  <si>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</si>
  <si>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</si>
  <si>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</si>
  <si>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</si>
  <si>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</si>
  <si>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</si>
  <si>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</si>
  <si>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</si>
  <si>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</si>
  <si>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</si>
  <si>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</si>
  <si>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</si>
  <si>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</si>
  <si>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</si>
  <si>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</si>
  <si>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</si>
  <si>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</si>
  <si>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</si>
  <si>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</si>
  <si>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</si>
  <si>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</si>
  <si>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</si>
  <si>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</si>
  <si>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</si>
  <si>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</si>
  <si>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</si>
  <si>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</si>
  <si>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</si>
  <si>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</si>
  <si>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</si>
  <si>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</si>
  <si>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</si>
  <si>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</si>
  <si>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</si>
  <si>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</si>
  <si>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</si>
  <si>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</si>
  <si>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</si>
  <si>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</si>
  <si>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</si>
  <si>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</si>
  <si>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</si>
  <si>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</si>
  <si>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</si>
  <si>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</si>
  <si>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</si>
  <si>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</si>
  <si>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</si>
  <si>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</si>
  <si>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</si>
  <si>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</si>
  <si>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</si>
  <si>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</si>
  <si>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</si>
  <si>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</si>
  <si>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</si>
  <si>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</si>
  <si>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</si>
  <si>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</si>
  <si>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</si>
  <si>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</si>
  <si>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</si>
  <si>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</si>
  <si>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</si>
  <si>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</si>
  <si>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</si>
  <si>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</si>
  <si>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</si>
  <si>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</si>
  <si>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</si>
  <si>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</si>
  <si>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</si>
  <si>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</si>
  <si>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</si>
  <si>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</si>
  <si>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</si>
  <si>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</si>
  <si>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</si>
  <si>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</si>
  <si>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</si>
  <si>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</si>
  <si>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</si>
  <si>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</si>
  <si>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</si>
  <si>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</si>
  <si>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</si>
  <si>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</si>
  <si>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</si>
  <si>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</si>
  <si>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</si>
  <si>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</si>
  <si>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</si>
  <si>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</si>
  <si>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</si>
  <si>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</si>
  <si>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</si>
  <si>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</si>
  <si>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</si>
  <si>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</si>
  <si>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</si>
  <si>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</si>
  <si>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</si>
  <si>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</si>
  <si>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</si>
  <si>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</si>
  <si>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</si>
  <si>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</si>
  <si>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</si>
  <si>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</si>
  <si>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</si>
  <si>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</si>
  <si>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</si>
  <si>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</si>
  <si>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</si>
  <si>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</si>
  <si>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</si>
  <si>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</si>
  <si>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</si>
  <si>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</si>
  <si>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</si>
  <si>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</si>
  <si>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</si>
  <si>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</si>
  <si>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</si>
  <si>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</si>
  <si>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</si>
  <si>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</si>
  <si>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</si>
  <si>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</si>
  <si>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</si>
  <si>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</si>
  <si>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</si>
  <si>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</si>
  <si>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</si>
  <si>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</si>
  <si>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</si>
  <si>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</si>
  <si>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</si>
  <si>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</si>
  <si>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</si>
  <si>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</si>
  <si>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</si>
  <si>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</si>
  <si>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</si>
  <si>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</si>
  <si>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</si>
  <si>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</si>
  <si>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</si>
  <si>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</si>
  <si>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</si>
  <si>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</si>
  <si>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</si>
  <si>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</si>
  <si>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</si>
  <si>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</si>
  <si>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</si>
  <si>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</si>
  <si>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</si>
  <si>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</si>
  <si>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</si>
  <si>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</si>
  <si>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</si>
  <si>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</si>
  <si>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</si>
  <si>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</si>
  <si>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</si>
  <si>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</si>
  <si>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</si>
  <si>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</si>
  <si>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</si>
  <si>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</si>
  <si>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</si>
  <si>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</si>
  <si>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</si>
  <si>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</si>
  <si>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</si>
  <si>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</si>
  <si>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</si>
  <si>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</si>
  <si>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</si>
  <si>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</si>
  <si>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</si>
  <si>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</si>
  <si>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</si>
  <si>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</si>
  <si>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</si>
  <si>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</si>
  <si>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</si>
  <si>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</si>
  <si>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</si>
  <si>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</si>
  <si>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</si>
  <si>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</si>
  <si>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</si>
  <si>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</si>
  <si>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</si>
  <si>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</si>
  <si>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</si>
  <si>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</si>
  <si>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</si>
  <si>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</si>
  <si>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</si>
  <si>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</si>
  <si>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</si>
  <si>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</si>
  <si>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</si>
  <si>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</si>
  <si>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</si>
  <si>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</si>
  <si>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</si>
  <si>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</si>
  <si>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</si>
  <si>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</si>
  <si>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</si>
  <si>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</si>
  <si>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</si>
  <si>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</si>
  <si>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</si>
  <si>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</si>
  <si>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</si>
  <si>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</si>
  <si>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</si>
  <si>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</si>
  <si>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</si>
  <si>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</si>
  <si>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</si>
  <si>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</si>
  <si>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</si>
  <si>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</si>
  <si>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</si>
  <si>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</si>
  <si>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</si>
  <si>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</si>
  <si>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</si>
  <si>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</si>
  <si>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</si>
  <si>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</si>
  <si>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</si>
  <si>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</si>
  <si>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</si>
  <si>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</si>
  <si>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</si>
  <si>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</si>
  <si>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</si>
  <si>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</si>
  <si>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</si>
  <si>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</si>
  <si>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</si>
  <si>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</si>
  <si>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</si>
  <si>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</si>
  <si>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</si>
  <si>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</si>
  <si>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</si>
  <si>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</si>
  <si>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</si>
  <si>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</si>
  <si>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</si>
  <si>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</si>
  <si>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</si>
  <si>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</si>
  <si>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</si>
  <si>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</si>
  <si>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</si>
  <si>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</si>
  <si>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</si>
  <si>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</si>
  <si>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</si>
  <si>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</si>
  <si>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</si>
  <si>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</si>
  <si>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</si>
  <si>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</si>
  <si>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</si>
  <si>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</si>
  <si>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</si>
  <si>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</si>
  <si>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</si>
  <si>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</si>
  <si>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</si>
  <si>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</si>
  <si>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</si>
  <si>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</si>
  <si>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</si>
  <si>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</si>
  <si>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</si>
  <si>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</si>
  <si>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</si>
  <si>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</si>
  <si>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</si>
  <si>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</si>
  <si>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</si>
  <si>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</si>
  <si>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</si>
  <si>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</si>
  <si>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</si>
  <si>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</si>
  <si>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</si>
  <si>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</si>
  <si>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</si>
  <si>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</si>
  <si>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</si>
  <si>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</si>
  <si>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</si>
  <si>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</si>
  <si>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</si>
  <si>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</si>
  <si>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</si>
  <si>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</si>
  <si>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</si>
  <si>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</si>
  <si>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</si>
  <si>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</si>
  <si>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</si>
  <si>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</si>
  <si>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</si>
  <si>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</si>
  <si>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</si>
  <si>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</si>
  <si>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</si>
  <si>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</si>
  <si>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</si>
  <si>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</si>
  <si>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</si>
  <si>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</si>
  <si>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</si>
  <si>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</si>
  <si>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</si>
  <si>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</si>
  <si>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</si>
  <si>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</si>
  <si>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</si>
  <si>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</si>
  <si>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</si>
  <si>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</si>
  <si>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</si>
  <si>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</si>
  <si>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</si>
  <si>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</si>
  <si>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</si>
  <si>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</si>
  <si>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</si>
  <si>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</si>
  <si>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</si>
  <si>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</si>
  <si>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</si>
  <si>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</si>
  <si>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</si>
  <si>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</si>
  <si>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</si>
  <si>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</si>
  <si>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</si>
  <si>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</si>
  <si>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</si>
  <si>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</si>
  <si>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</si>
  <si>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</si>
  <si>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</si>
  <si>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</si>
  <si>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</si>
  <si>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</si>
  <si>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</si>
  <si>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</si>
  <si>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</si>
  <si>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</si>
  <si>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</si>
  <si>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</si>
  <si>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</si>
  <si>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</si>
  <si>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</si>
  <si>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</si>
  <si>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</si>
  <si>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</si>
  <si>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</si>
  <si>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</si>
  <si>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</si>
  <si>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</si>
  <si>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</si>
  <si>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</si>
  <si>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</si>
  <si>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</si>
  <si>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</si>
  <si>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</si>
  <si>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</si>
  <si>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</si>
  <si>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</si>
  <si>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</si>
  <si>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</si>
  <si>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</si>
  <si>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</si>
  <si>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</si>
  <si>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</si>
  <si>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</si>
  <si>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</si>
  <si>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</si>
  <si>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</si>
  <si>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</si>
  <si>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</si>
  <si>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</si>
  <si>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</si>
  <si>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</si>
  <si>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</si>
  <si>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</si>
  <si>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</si>
  <si>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</si>
  <si>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</si>
  <si>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</si>
  <si>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</si>
  <si>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</si>
  <si>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</si>
  <si>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</si>
  <si>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</si>
  <si>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</si>
  <si>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</si>
  <si>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</si>
  <si>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</si>
  <si>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</si>
  <si>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</si>
  <si>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</si>
  <si>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</si>
  <si>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</si>
  <si>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</si>
  <si>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</si>
  <si>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</si>
  <si>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</si>
  <si>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</si>
  <si>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</si>
  <si>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</si>
  <si>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</si>
  <si>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</si>
  <si>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</si>
  <si>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</si>
  <si>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</si>
  <si>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</si>
  <si>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</si>
  <si>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</si>
  <si>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</si>
  <si>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</si>
  <si>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</si>
  <si>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</si>
  <si>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</si>
  <si>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</si>
  <si>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</si>
  <si>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</si>
  <si>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</si>
  <si>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</si>
  <si>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</si>
  <si>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</si>
  <si>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</si>
  <si>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</si>
  <si>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</si>
  <si>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</si>
  <si>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</si>
  <si>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</si>
  <si>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</si>
  <si>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</si>
  <si>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</si>
  <si>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</si>
  <si>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</si>
  <si>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</si>
  <si>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</si>
  <si>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</si>
  <si>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</si>
  <si>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</si>
  <si>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</si>
  <si>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</si>
  <si>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</si>
  <si>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</si>
  <si>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</si>
  <si>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</si>
  <si>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</si>
  <si>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</si>
  <si>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</si>
  <si>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</si>
  <si>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</si>
  <si>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</si>
  <si>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</si>
  <si>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</si>
  <si>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</si>
  <si>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</si>
  <si>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</si>
  <si>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</si>
  <si>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</si>
  <si>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</si>
  <si>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</si>
  <si>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</si>
  <si>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</si>
  <si>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</si>
  <si>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</si>
  <si>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</si>
  <si>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</si>
  <si>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</si>
  <si>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</si>
  <si>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</si>
  <si>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</si>
  <si>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</si>
  <si>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</si>
  <si>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</si>
  <si>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</si>
  <si>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</si>
  <si>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</si>
  <si>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</si>
  <si>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</si>
  <si>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</si>
  <si>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</si>
  <si>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</si>
  <si>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</si>
  <si>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</si>
  <si>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</si>
  <si>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</si>
  <si>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</si>
  <si>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</si>
  <si>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</si>
  <si>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</si>
  <si>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</si>
  <si>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</si>
  <si>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</si>
  <si>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</si>
  <si>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</si>
  <si>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</si>
  <si>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</si>
  <si>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</si>
  <si>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</si>
  <si>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</si>
  <si>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</si>
  <si>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</si>
  <si>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</si>
  <si>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</si>
  <si>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</si>
  <si>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</si>
  <si>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</si>
  <si>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</si>
  <si>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</si>
  <si>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</si>
  <si>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</si>
  <si>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</si>
  <si>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</si>
  <si>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</si>
  <si>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</si>
  <si>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</si>
  <si>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</si>
  <si>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</si>
  <si>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</si>
  <si>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</si>
  <si>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</si>
  <si>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</si>
  <si>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</si>
  <si>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</si>
  <si>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</si>
  <si>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</si>
  <si>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</si>
  <si>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</si>
  <si>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</si>
  <si>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</si>
  <si>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</si>
  <si>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</si>
  <si>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</si>
  <si>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</si>
  <si>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</si>
  <si>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</si>
  <si>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</si>
  <si>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</si>
  <si>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</si>
  <si>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</si>
  <si>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</si>
  <si>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</si>
  <si>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</si>
  <si>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</si>
  <si>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</si>
  <si>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</si>
  <si>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</si>
  <si>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</si>
  <si>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</si>
  <si>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</si>
  <si>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</si>
  <si>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</si>
  <si>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</si>
  <si>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</si>
  <si>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</si>
  <si>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</si>
  <si>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</si>
  <si>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</si>
  <si>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</si>
  <si>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</si>
  <si>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</si>
  <si>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</si>
  <si>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</si>
  <si>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</si>
  <si>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</si>
  <si>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</si>
  <si>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</si>
  <si>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</si>
  <si>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</si>
  <si>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</si>
  <si>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</si>
  <si>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</si>
  <si>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</si>
  <si>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</si>
  <si>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</si>
  <si>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</si>
  <si>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</si>
  <si>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</si>
  <si>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</si>
  <si>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</si>
  <si>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</si>
  <si>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</si>
  <si>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</si>
  <si>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</si>
  <si>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</si>
  <si>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</si>
  <si>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</si>
  <si>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</si>
  <si>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</si>
  <si>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</si>
  <si>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</si>
  <si>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</si>
  <si>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</si>
  <si>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</si>
  <si>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</si>
  <si>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</si>
  <si>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</si>
  <si>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</si>
  <si>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</si>
  <si>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</si>
  <si>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</si>
  <si>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</si>
  <si>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</si>
  <si>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</si>
  <si>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</si>
  <si>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</si>
  <si>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</si>
  <si>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</si>
  <si>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</si>
  <si>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</si>
  <si>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</si>
  <si>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</si>
  <si>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</si>
  <si>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</si>
  <si>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</si>
  <si>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</si>
  <si>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</si>
  <si>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</si>
  <si>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</si>
  <si>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</si>
  <si>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</si>
  <si>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</si>
  <si>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</si>
  <si>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</si>
  <si>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</si>
  <si>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</si>
  <si>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</si>
  <si>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</si>
  <si>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</si>
  <si>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</si>
  <si>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</si>
  <si>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</si>
  <si>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</si>
  <si>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</si>
  <si>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</si>
  <si>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</si>
  <si>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</si>
  <si>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</si>
  <si>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</si>
  <si>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</si>
  <si>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</si>
  <si>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</si>
  <si>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</si>
  <si>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</si>
  <si>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</si>
  <si>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</si>
  <si>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</si>
  <si>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</si>
  <si>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</si>
  <si>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</si>
  <si>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</si>
  <si>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</si>
  <si>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</si>
  <si>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</si>
  <si>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</si>
  <si>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</si>
  <si>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</si>
  <si>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</si>
  <si>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</si>
  <si>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</si>
  <si>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</si>
  <si>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</si>
  <si>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</si>
  <si>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</si>
  <si>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</si>
  <si>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</si>
  <si>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</si>
  <si>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</si>
  <si>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</si>
  <si>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</si>
  <si>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</si>
  <si>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</si>
  <si>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</si>
  <si>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</si>
  <si>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</si>
  <si>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</si>
  <si>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</si>
  <si>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</si>
  <si>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</si>
  <si>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</si>
  <si>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</si>
  <si>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</si>
  <si>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</si>
  <si>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</si>
  <si>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</si>
  <si>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</si>
  <si>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</si>
  <si>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</si>
  <si>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</si>
  <si>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</si>
  <si>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</si>
  <si>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</si>
  <si>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</si>
  <si>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</si>
  <si>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</si>
  <si>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</si>
  <si>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</si>
  <si>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</si>
  <si>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</si>
  <si>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</si>
  <si>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</si>
  <si>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</si>
  <si>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</si>
  <si>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</si>
  <si>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</si>
  <si>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</si>
  <si>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</si>
  <si>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</si>
  <si>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</si>
  <si>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</si>
  <si>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</si>
  <si>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</si>
  <si>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</si>
  <si>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</si>
  <si>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</si>
  <si>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</si>
  <si>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</si>
  <si>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</si>
  <si>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</si>
  <si>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</si>
  <si>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</si>
  <si>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</si>
  <si>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</si>
  <si>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</si>
  <si>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</si>
  <si>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</si>
  <si>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</si>
  <si>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</si>
  <si>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</si>
  <si>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</si>
  <si>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</si>
  <si>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</si>
  <si>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</si>
  <si>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</si>
  <si>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</si>
  <si>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</si>
  <si>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</si>
  <si>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</si>
  <si>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</si>
  <si>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</si>
  <si>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</si>
  <si>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</si>
  <si>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</si>
  <si>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</si>
  <si>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</si>
  <si>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</si>
  <si>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</si>
  <si>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</si>
  <si>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</si>
  <si>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</si>
  <si>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</si>
  <si>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</si>
  <si>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</si>
  <si>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</si>
  <si>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</si>
  <si>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</si>
  <si>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</si>
  <si>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</si>
  <si>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</si>
  <si>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</si>
  <si>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</si>
  <si>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</si>
  <si>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</si>
  <si>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</si>
  <si>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</si>
  <si>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</si>
  <si>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</si>
  <si>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</si>
  <si>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</si>
  <si>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</si>
  <si>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</si>
  <si>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</si>
  <si>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</si>
  <si>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</si>
  <si>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</si>
  <si>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</si>
  <si>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</si>
  <si>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</si>
  <si>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</si>
  <si>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</si>
  <si>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</si>
  <si>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</si>
  <si>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</si>
  <si>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</si>
  <si>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</si>
  <si>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</si>
  <si>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</si>
  <si>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</si>
  <si>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</si>
  <si>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</si>
  <si>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</si>
  <si>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</si>
  <si>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</si>
  <si>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</si>
  <si>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</si>
  <si>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</si>
  <si>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</si>
  <si>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</si>
  <si>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</si>
  <si>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</si>
  <si>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</si>
  <si>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</si>
  <si>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</si>
  <si>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</si>
  <si>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</si>
  <si>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</si>
  <si>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</si>
  <si>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</si>
  <si>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</si>
  <si>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</si>
  <si>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</si>
  <si>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</si>
  <si>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</si>
  <si>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</si>
  <si>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</si>
  <si>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</si>
  <si>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</si>
  <si>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</si>
  <si>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</si>
  <si>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</si>
  <si>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</si>
  <si>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</si>
  <si>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</si>
  <si>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</si>
  <si>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</si>
  <si>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</si>
  <si>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</si>
  <si>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</si>
  <si>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</si>
  <si>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</si>
  <si>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</si>
  <si>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</si>
  <si>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</si>
  <si>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</si>
  <si>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</si>
  <si>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</si>
  <si>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</si>
  <si>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</si>
  <si>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</si>
  <si>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</si>
  <si>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</si>
  <si>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</si>
  <si>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</si>
  <si>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</si>
  <si>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</si>
  <si>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</si>
  <si>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</si>
  <si>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</si>
  <si>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</si>
  <si>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</si>
  <si>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</si>
  <si>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</si>
  <si>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</si>
  <si>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</si>
  <si>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</si>
  <si>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</si>
  <si>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</si>
  <si>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</si>
  <si>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</si>
  <si>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</si>
  <si>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</si>
  <si>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</si>
  <si>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</si>
  <si>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</si>
  <si>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</si>
  <si>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</si>
  <si>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</si>
  <si>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</si>
  <si>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</si>
  <si>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</si>
  <si>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</si>
  <si>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</si>
  <si>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</si>
  <si>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</si>
  <si>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</si>
  <si>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</si>
  <si>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</si>
  <si>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</si>
  <si>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</si>
  <si>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</si>
  <si>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</si>
  <si>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</si>
  <si>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</si>
  <si>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</si>
  <si>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</si>
  <si>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</si>
  <si>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</si>
  <si>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</si>
  <si>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</si>
  <si>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</si>
  <si>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</si>
  <si>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</si>
  <si>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</si>
  <si>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</si>
  <si>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</si>
  <si>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</si>
  <si>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</si>
  <si>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</si>
  <si>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</si>
  <si>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</si>
  <si>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</si>
  <si>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</si>
  <si>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</si>
  <si>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</si>
  <si>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</si>
  <si>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</si>
  <si>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</si>
  <si>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</si>
  <si>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</si>
  <si>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</si>
  <si>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</si>
  <si>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</si>
  <si>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</si>
  <si>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</si>
  <si>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</si>
  <si>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</si>
  <si>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</si>
  <si>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</si>
  <si>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</si>
  <si>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</si>
  <si>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</si>
  <si>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</si>
  <si>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</si>
  <si>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</si>
  <si>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</si>
  <si>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</si>
  <si>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</si>
  <si>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</si>
  <si>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</si>
  <si>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</si>
  <si>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</si>
  <si>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</si>
  <si>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</si>
  <si>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</si>
  <si>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</si>
  <si>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</si>
  <si>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</si>
  <si>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</si>
  <si>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</si>
  <si>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</si>
  <si>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</si>
  <si>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</si>
  <si>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</si>
  <si>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</si>
  <si>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</si>
  <si>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</si>
  <si>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</si>
  <si>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</si>
  <si>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</si>
  <si>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</si>
  <si>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</si>
  <si>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</si>
  <si>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</si>
  <si>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</si>
  <si>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</si>
  <si>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</si>
  <si>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</si>
  <si>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</si>
  <si>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</si>
  <si>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</si>
  <si>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</si>
  <si>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</si>
  <si>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</si>
  <si>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</si>
  <si>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</si>
  <si>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</si>
  <si>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</si>
  <si>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</si>
  <si>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</si>
  <si>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</si>
  <si>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</si>
  <si>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</si>
  <si>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</si>
  <si>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</si>
  <si>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</si>
  <si>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</si>
  <si>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</si>
  <si>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</si>
  <si>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</si>
  <si>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</si>
  <si>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</si>
  <si>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</si>
  <si>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</si>
  <si>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</si>
  <si>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</si>
  <si>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</si>
  <si>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</si>
  <si>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</si>
  <si>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</si>
  <si>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</si>
  <si>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</si>
  <si>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</si>
  <si>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</si>
  <si>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</si>
  <si>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</si>
  <si>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</si>
  <si>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</si>
  <si>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</si>
  <si>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</si>
  <si>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</si>
  <si>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</si>
  <si>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</si>
  <si>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</si>
  <si>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</si>
  <si>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</si>
  <si>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</si>
  <si>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</si>
  <si>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</si>
  <si>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</si>
  <si>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</si>
  <si>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</si>
  <si>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</si>
  <si>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</si>
  <si>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</si>
  <si>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</si>
  <si>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</si>
  <si>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</si>
  <si>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</si>
  <si>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</si>
  <si>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</si>
  <si>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</si>
  <si>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</si>
  <si>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</si>
  <si>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</si>
  <si>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</si>
  <si>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</si>
  <si>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</si>
  <si>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</si>
  <si>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</si>
  <si>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</si>
  <si>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</si>
  <si>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</si>
  <si>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</si>
  <si>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</si>
  <si>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</si>
  <si>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</si>
  <si>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</si>
  <si>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</si>
  <si>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</si>
  <si>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</si>
  <si>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</si>
  <si>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</si>
  <si>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</si>
  <si>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</si>
  <si>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</si>
  <si>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</si>
  <si>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</si>
  <si>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</si>
  <si>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</si>
  <si>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</si>
  <si>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</si>
  <si>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</si>
  <si>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</si>
  <si>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</si>
  <si>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</si>
  <si>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</si>
  <si>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</si>
  <si>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</si>
  <si>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</si>
  <si>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</si>
  <si>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</si>
  <si>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</si>
  <si>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</si>
  <si>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</si>
  <si>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</si>
  <si>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</si>
  <si>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</si>
  <si>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</si>
  <si>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</si>
  <si>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</si>
  <si>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</si>
  <si>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</si>
  <si>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</si>
  <si>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</si>
  <si>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</si>
  <si>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</si>
  <si>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</si>
  <si>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</si>
  <si>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</si>
  <si>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</si>
  <si>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</si>
  <si>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</si>
  <si>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</si>
  <si>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</si>
  <si>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</si>
  <si>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</si>
  <si>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</si>
  <si>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</si>
  <si>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</si>
  <si>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</si>
  <si>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</si>
  <si>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</si>
  <si>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</si>
  <si>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</si>
  <si>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</si>
  <si>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</si>
  <si>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</si>
  <si>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</si>
  <si>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</si>
  <si>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</si>
  <si>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</si>
  <si>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</si>
  <si>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</si>
  <si>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</si>
  <si>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</si>
  <si>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</si>
  <si>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</si>
  <si>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</si>
  <si>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</si>
  <si>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</si>
  <si>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</si>
  <si>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</si>
  <si>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</si>
  <si>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</si>
  <si>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</si>
  <si>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</si>
  <si>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</si>
  <si>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</si>
  <si>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</si>
  <si>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</si>
  <si>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</si>
  <si>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</si>
  <si>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</si>
  <si>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</si>
  <si>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</si>
  <si>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</si>
  <si>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</si>
  <si>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</si>
  <si>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</si>
  <si>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</si>
  <si>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</si>
  <si>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</si>
  <si>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</si>
  <si>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</si>
  <si>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</si>
  <si>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</si>
  <si>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</si>
  <si>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</si>
  <si>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</si>
  <si>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</si>
  <si>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</si>
  <si>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</si>
  <si>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</si>
  <si>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</si>
  <si>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</si>
  <si>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</si>
  <si>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</si>
  <si>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</si>
  <si>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</si>
  <si>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</si>
  <si>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</si>
  <si>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</si>
  <si>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</si>
  <si>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</si>
  <si>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</si>
  <si>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</si>
  <si>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</si>
  <si>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</si>
  <si>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</si>
  <si>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</si>
  <si>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</si>
  <si>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</si>
  <si>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</si>
  <si>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</si>
  <si>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</si>
  <si>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</si>
  <si>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</si>
  <si>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</si>
  <si>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</si>
  <si>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</si>
  <si>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</si>
  <si>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</si>
  <si>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</si>
  <si>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</si>
  <si>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</si>
  <si>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</si>
  <si>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</si>
  <si>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</si>
  <si>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</si>
  <si>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</si>
  <si>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</si>
  <si>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</si>
  <si>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</si>
  <si>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</si>
  <si>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</si>
  <si>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</si>
  <si>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</si>
  <si>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</si>
  <si>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</si>
  <si>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</si>
  <si>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</si>
  <si>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</si>
  <si>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</si>
  <si>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</si>
  <si>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</si>
  <si>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</si>
  <si>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</si>
  <si>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</si>
  <si>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</si>
  <si>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</si>
  <si>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</si>
  <si>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</si>
  <si>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</si>
  <si>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</si>
  <si>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</si>
  <si>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</si>
  <si>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</si>
  <si>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</si>
  <si>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</si>
  <si>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</si>
  <si>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</si>
  <si>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</si>
  <si>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</si>
  <si>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</si>
  <si>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</si>
  <si>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</si>
  <si>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</si>
  <si>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</si>
  <si>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</si>
  <si>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</si>
  <si>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</si>
  <si>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</si>
  <si>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</si>
  <si>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</si>
  <si>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</si>
  <si>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</si>
  <si>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</si>
  <si>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</si>
  <si>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</si>
  <si>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</si>
  <si>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</si>
  <si>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</si>
  <si>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</si>
  <si>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</si>
  <si>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</si>
  <si>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</si>
  <si>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</si>
  <si>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</si>
  <si>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</si>
  <si>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</si>
  <si>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</si>
  <si>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</si>
  <si>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</si>
  <si>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</si>
  <si>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</si>
  <si>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</si>
  <si>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</si>
  <si>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</si>
  <si>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</si>
  <si>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</si>
  <si>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</si>
  <si>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</si>
  <si>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</si>
  <si>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</si>
  <si>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</si>
  <si>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</si>
  <si>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</si>
  <si>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</si>
  <si>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</si>
  <si>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</si>
  <si>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</si>
  <si>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</si>
  <si>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</si>
  <si>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</si>
  <si>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</si>
  <si>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</si>
  <si>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</si>
  <si>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</si>
  <si>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</si>
  <si>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</si>
  <si>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</si>
  <si>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</si>
  <si>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</si>
  <si>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</si>
  <si>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</si>
  <si>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</si>
  <si>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</si>
  <si>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</si>
  <si>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</si>
  <si>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</si>
  <si>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</si>
  <si>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</si>
  <si>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</si>
  <si>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</si>
  <si>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</si>
  <si>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</si>
  <si>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</si>
  <si>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</si>
  <si>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</si>
  <si>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</si>
  <si>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</si>
  <si>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</si>
  <si>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</si>
  <si>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</si>
  <si>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</si>
  <si>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</si>
  <si>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</si>
  <si>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</si>
  <si>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</si>
  <si>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</si>
  <si>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</si>
  <si>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</si>
  <si>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</si>
  <si>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</si>
  <si>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</si>
  <si>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</si>
  <si>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</si>
  <si>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</si>
  <si>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</si>
  <si>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</si>
  <si>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</si>
  <si>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</si>
  <si>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</si>
  <si>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</si>
  <si>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</si>
  <si>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</si>
  <si>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</si>
  <si>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</si>
  <si>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</si>
  <si>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</si>
  <si>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</si>
  <si>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</si>
  <si>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</si>
  <si>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</si>
  <si>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</si>
  <si>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</si>
  <si>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</si>
  <si>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</si>
  <si>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</si>
  <si>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</si>
  <si>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</si>
  <si>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</si>
  <si>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</si>
  <si>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</si>
  <si>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</si>
  <si>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</si>
  <si>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</si>
  <si>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</si>
  <si>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</si>
  <si>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</si>
  <si>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</si>
  <si>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</si>
  <si>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</si>
  <si>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</si>
  <si>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</si>
  <si>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</si>
  <si>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</si>
  <si>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</si>
  <si>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</si>
  <si>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</si>
  <si>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</si>
  <si>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</si>
  <si>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</si>
  <si>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</si>
  <si>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</si>
  <si>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</si>
  <si>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</si>
  <si>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</si>
  <si>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</si>
  <si>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</si>
  <si>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</si>
  <si>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</si>
  <si>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</si>
  <si>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</si>
  <si>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</si>
  <si>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</si>
  <si>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</si>
  <si>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</si>
  <si>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</si>
  <si>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</si>
  <si>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</si>
  <si>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</si>
  <si>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</si>
  <si>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</si>
  <si>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</si>
  <si>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</si>
  <si>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</si>
  <si>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</si>
  <si>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</si>
  <si>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</si>
  <si>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</si>
  <si>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</si>
  <si>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</si>
  <si>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</si>
  <si>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</si>
  <si>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</si>
  <si>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</si>
  <si>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</si>
  <si>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</si>
  <si>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</si>
  <si>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</si>
  <si>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</si>
  <si>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</si>
  <si>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</si>
  <si>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</si>
  <si>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</si>
  <si>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</si>
  <si>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</si>
  <si>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</si>
  <si>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</si>
  <si>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</si>
  <si>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</si>
  <si>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</si>
  <si>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</si>
  <si>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</si>
  <si>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</si>
  <si>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</si>
  <si>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</si>
  <si>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</si>
  <si>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</si>
  <si>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</si>
  <si>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</si>
  <si>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</si>
  <si>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</si>
  <si>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</si>
  <si>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</si>
  <si>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</si>
  <si>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</si>
  <si>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</si>
  <si>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</si>
  <si>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</si>
  <si>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</si>
  <si>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</si>
  <si>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</si>
  <si>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</si>
  <si>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</si>
  <si>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</si>
  <si>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</si>
  <si>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</si>
  <si>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</si>
  <si>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</si>
  <si>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</si>
  <si>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</si>
  <si>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</si>
  <si>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</si>
  <si>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</si>
  <si>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</si>
  <si>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</si>
  <si>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</si>
  <si>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</si>
  <si>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</si>
  <si>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</si>
  <si>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</si>
  <si>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</si>
  <si>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</si>
  <si>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</si>
  <si>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</si>
  <si>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</si>
  <si>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</si>
  <si>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</si>
  <si>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</si>
  <si>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</si>
  <si>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</si>
  <si>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</si>
  <si>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</si>
  <si>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</si>
  <si>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</si>
  <si>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</si>
  <si>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</si>
  <si>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</si>
  <si>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</si>
  <si>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</si>
  <si>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</si>
  <si>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</si>
  <si>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</si>
  <si>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</si>
  <si>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</si>
  <si>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</si>
  <si>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</si>
  <si>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</si>
  <si>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</si>
  <si>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</si>
  <si>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</si>
  <si>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</si>
  <si>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</si>
  <si>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</si>
  <si>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</si>
  <si>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</si>
  <si>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</si>
  <si>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</si>
  <si>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</si>
  <si>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</si>
  <si>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</si>
  <si>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</si>
  <si>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</si>
  <si>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</si>
  <si>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</si>
  <si>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</si>
  <si>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</si>
  <si>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</si>
  <si>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</si>
  <si>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</si>
  <si>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</si>
  <si>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</si>
  <si>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</si>
  <si>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</si>
  <si>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</si>
  <si>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</si>
  <si>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</si>
  <si>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</si>
  <si>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</si>
  <si>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</si>
  <si>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</si>
  <si>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</si>
  <si>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</si>
  <si>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</si>
  <si>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</si>
  <si>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</si>
  <si>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</si>
  <si>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</si>
  <si>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</si>
  <si>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</si>
  <si>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</si>
  <si>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</si>
  <si>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</si>
  <si>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</si>
  <si>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</si>
  <si>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</si>
  <si>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</si>
  <si>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</si>
  <si>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</si>
  <si>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</si>
  <si>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</si>
  <si>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</si>
  <si>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</si>
  <si>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</si>
  <si>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</si>
  <si>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</si>
  <si>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</si>
  <si>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</si>
  <si>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</si>
  <si>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</si>
  <si>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</si>
  <si>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</si>
  <si>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</si>
  <si>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</si>
  <si>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</si>
  <si>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</si>
  <si>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</si>
  <si>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</si>
  <si>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</si>
  <si>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</si>
  <si>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</si>
  <si>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</si>
  <si>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</si>
  <si>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</si>
  <si>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</si>
  <si>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</si>
  <si>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</si>
  <si>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</si>
  <si>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</si>
  <si>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</si>
  <si>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</si>
  <si>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</si>
  <si>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</si>
  <si>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</si>
  <si>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</si>
  <si>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</si>
  <si>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</si>
  <si>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</si>
  <si>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</si>
  <si>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</si>
  <si>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</si>
  <si>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</si>
  <si>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</si>
  <si>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</si>
  <si>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</si>
  <si>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</si>
  <si>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</si>
  <si>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</si>
  <si>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</si>
  <si>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</si>
  <si>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</si>
  <si>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</si>
  <si>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</si>
  <si>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</si>
  <si>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</si>
  <si>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</si>
  <si>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</si>
  <si>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</si>
  <si>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</si>
  <si>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</si>
  <si>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</si>
  <si>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</si>
  <si>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</si>
  <si>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</si>
  <si>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</si>
  <si>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</si>
  <si>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</si>
  <si>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</si>
  <si>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</si>
  <si>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</si>
  <si>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</si>
  <si>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</si>
  <si>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</si>
  <si>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</si>
  <si>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</si>
  <si>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</si>
  <si>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</si>
  <si>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</si>
  <si>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</si>
  <si>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</si>
  <si>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</si>
  <si>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</si>
  <si>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</si>
  <si>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</si>
  <si>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</si>
  <si>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</si>
  <si>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</si>
  <si>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</si>
  <si>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</si>
  <si>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</si>
  <si>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</si>
  <si>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</si>
  <si>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</si>
  <si>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</si>
  <si>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</si>
  <si>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</si>
  <si>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</si>
  <si>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</si>
  <si>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</si>
  <si>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</si>
  <si>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</si>
  <si>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</si>
  <si>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</si>
  <si>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</si>
  <si>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</si>
  <si>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</si>
  <si>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</si>
  <si>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</si>
  <si>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</si>
  <si>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</si>
  <si>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</si>
  <si>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</si>
  <si>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</si>
  <si>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</si>
  <si>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</si>
  <si>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</si>
  <si>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</si>
  <si>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</si>
  <si>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</si>
  <si>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</si>
  <si>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</si>
  <si>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</si>
  <si>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</si>
  <si>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</si>
  <si>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</si>
  <si>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</si>
  <si>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</si>
  <si>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</si>
  <si>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</si>
  <si>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</si>
  <si>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</si>
  <si>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</si>
  <si>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</si>
  <si>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</si>
  <si>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</si>
  <si>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</si>
  <si>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</si>
  <si>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</si>
  <si>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</si>
  <si>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</si>
  <si>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</si>
  <si>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</si>
  <si>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</si>
  <si>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</si>
  <si>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</si>
  <si>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</si>
  <si>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</si>
  <si>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</si>
  <si>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</si>
  <si>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</si>
  <si>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</si>
  <si>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</si>
  <si>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</si>
  <si>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</si>
  <si>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</si>
  <si>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</si>
  <si>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</si>
  <si>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</si>
  <si>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</si>
  <si>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</si>
  <si>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</si>
  <si>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</si>
  <si>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</si>
  <si>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</si>
  <si>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</si>
  <si>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</si>
  <si>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</si>
  <si>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</si>
  <si>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</si>
  <si>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</si>
  <si>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</si>
  <si>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</si>
  <si>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</si>
  <si>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</si>
  <si>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</si>
  <si>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</si>
  <si>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</si>
  <si>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</si>
  <si>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</si>
  <si>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</si>
  <si>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</si>
  <si>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</si>
  <si>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</si>
  <si>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</si>
  <si>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</si>
  <si>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</si>
  <si>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</si>
  <si>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</si>
  <si>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</si>
  <si>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</si>
  <si>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</si>
  <si>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</si>
  <si>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</si>
  <si>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</si>
  <si>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</si>
  <si>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</si>
  <si>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</si>
  <si>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</si>
  <si>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</si>
  <si>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</si>
  <si>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</si>
  <si>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</si>
  <si>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</si>
  <si>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</si>
  <si>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</si>
  <si>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</si>
  <si>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</si>
  <si>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</si>
  <si>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</si>
  <si>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</si>
  <si>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</si>
  <si>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</si>
  <si>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</si>
  <si>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</si>
  <si>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</si>
  <si>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</si>
  <si>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</si>
  <si>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</si>
  <si>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</si>
  <si>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</si>
  <si>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</si>
  <si>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</si>
  <si>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</si>
  <si>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</si>
  <si>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</si>
  <si>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</si>
  <si>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</si>
  <si>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</si>
  <si>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</si>
  <si>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</si>
  <si>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</si>
  <si>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</si>
  <si>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</si>
  <si>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</si>
  <si>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</si>
  <si>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</si>
  <si>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</si>
  <si>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</si>
  <si>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</si>
  <si>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</si>
  <si>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</si>
  <si>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</si>
  <si>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</si>
  <si>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</si>
  <si>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</si>
  <si>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</si>
  <si>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</si>
  <si>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</si>
  <si>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</si>
  <si>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</si>
  <si>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</si>
  <si>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</si>
  <si>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</si>
  <si>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</si>
  <si>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</si>
  <si>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</si>
  <si>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</si>
  <si>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</si>
  <si>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</si>
  <si>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</si>
  <si>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</si>
  <si>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</si>
  <si>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</si>
  <si>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</si>
  <si>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</si>
  <si>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</si>
  <si>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</si>
  <si>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</si>
  <si>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</si>
  <si>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</si>
  <si>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</si>
  <si>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</si>
  <si>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</si>
  <si>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</si>
  <si>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</si>
  <si>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</si>
  <si>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</si>
  <si>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</si>
  <si>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</si>
  <si>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</si>
  <si>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</si>
  <si>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</si>
  <si>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</si>
  <si>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</si>
  <si>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</si>
  <si>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</si>
  <si>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</si>
  <si>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</si>
  <si>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</si>
  <si>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</si>
  <si>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</si>
  <si>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</si>
  <si>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</si>
  <si>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</si>
  <si>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</si>
  <si>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</si>
  <si>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</si>
  <si>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</si>
  <si>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</si>
  <si>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</si>
  <si>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</si>
  <si>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</si>
  <si>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</si>
  <si>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</si>
  <si>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</si>
  <si>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</si>
  <si>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</si>
  <si>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</si>
  <si>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</si>
  <si>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</si>
  <si>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</si>
  <si>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</si>
  <si>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</si>
  <si>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</si>
  <si>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</si>
  <si>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</si>
  <si>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</si>
  <si>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</si>
  <si>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</si>
  <si>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</si>
  <si>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</si>
  <si>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</si>
  <si>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</si>
  <si>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</si>
  <si>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</si>
  <si>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</si>
  <si>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</si>
  <si>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</si>
  <si>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</si>
  <si>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</si>
  <si>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</si>
  <si>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</si>
  <si>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</si>
  <si>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</si>
  <si>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</si>
  <si>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</si>
  <si>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</si>
  <si>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</si>
  <si>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</si>
  <si>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</si>
  <si>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</si>
  <si>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</si>
  <si>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</si>
  <si>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</si>
  <si>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</si>
  <si>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</si>
  <si>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</si>
  <si>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</si>
  <si>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</si>
  <si>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</si>
  <si>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</si>
  <si>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</si>
  <si>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</si>
  <si>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</si>
  <si>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</si>
  <si>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</si>
  <si>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</si>
  <si>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</si>
  <si>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</si>
  <si>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</si>
  <si>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</si>
  <si>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</si>
  <si>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</si>
  <si>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</si>
  <si>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</si>
  <si>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</si>
  <si>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</si>
  <si>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</si>
  <si>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</si>
  <si>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</si>
  <si>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</si>
  <si>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</si>
  <si>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</si>
  <si>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</si>
  <si>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</si>
  <si>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</si>
  <si>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</si>
  <si>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</si>
  <si>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</si>
  <si>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</si>
  <si>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</si>
  <si>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</si>
  <si>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</si>
  <si>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</si>
  <si>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</si>
  <si>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</si>
  <si>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</si>
  <si>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</si>
  <si>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</si>
  <si>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</si>
  <si>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</si>
  <si>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</si>
  <si>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</si>
  <si>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</si>
  <si>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</si>
  <si>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</si>
  <si>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</si>
  <si>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</si>
  <si>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</si>
  <si>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</si>
  <si>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</si>
  <si>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</si>
  <si>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</si>
  <si>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</si>
  <si>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</si>
  <si>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</si>
  <si>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</si>
  <si>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</si>
  <si>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</si>
  <si>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</si>
  <si>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</si>
  <si>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</si>
  <si>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</si>
  <si>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</si>
  <si>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</si>
  <si>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</si>
  <si>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</si>
  <si>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</si>
  <si>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</si>
  <si>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</si>
  <si>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</si>
  <si>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</si>
  <si>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</si>
  <si>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</si>
  <si>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</si>
  <si>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</si>
  <si>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</si>
  <si>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</si>
  <si>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</si>
  <si>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</si>
  <si>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</si>
  <si>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</si>
  <si>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</si>
  <si>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</si>
  <si>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</si>
  <si>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</si>
  <si>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</si>
  <si>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</si>
  <si>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</si>
  <si>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</si>
  <si>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</si>
  <si>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</si>
  <si>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</si>
  <si>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</si>
  <si>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</si>
  <si>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</si>
  <si>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</si>
  <si>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</si>
  <si>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</si>
  <si>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</si>
  <si>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</si>
  <si>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</si>
  <si>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</si>
  <si>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</si>
  <si>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</si>
  <si>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</si>
  <si>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</si>
  <si>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</si>
  <si>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</si>
  <si>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</si>
  <si>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</si>
  <si>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</si>
  <si>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</si>
  <si>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</si>
  <si>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</si>
  <si>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</si>
  <si>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</si>
  <si>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</si>
  <si>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</si>
  <si>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</si>
  <si>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</si>
  <si>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</si>
  <si>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</si>
  <si>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</si>
  <si>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</si>
  <si>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</si>
  <si>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</si>
  <si>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</si>
  <si>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</si>
  <si>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</si>
  <si>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</si>
  <si>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</si>
  <si>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</si>
  <si>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</si>
  <si>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</si>
  <si>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</si>
  <si>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</si>
  <si>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</si>
  <si>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</si>
  <si>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</si>
  <si>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</si>
  <si>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</si>
  <si>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</si>
  <si>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</si>
  <si>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</si>
  <si>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</si>
  <si>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</si>
  <si>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</si>
  <si>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</si>
  <si>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</si>
  <si>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</si>
  <si>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</si>
  <si>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</si>
  <si>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</si>
  <si>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</si>
  <si>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</si>
  <si>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</si>
  <si>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</si>
  <si>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</si>
  <si>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</si>
  <si>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</si>
  <si>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</si>
  <si>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</si>
  <si>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</si>
  <si>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</si>
  <si>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</si>
  <si>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</si>
  <si>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</si>
  <si>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</si>
  <si>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</si>
  <si>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</si>
  <si>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</si>
  <si>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</si>
  <si>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</si>
  <si>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</si>
  <si>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</si>
  <si>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</si>
  <si>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</si>
  <si>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</si>
  <si>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</si>
  <si>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</si>
  <si>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</si>
  <si>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</si>
  <si>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</si>
  <si>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</si>
  <si>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</si>
  <si>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</si>
  <si>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</si>
  <si>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</si>
  <si>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</si>
  <si>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</si>
  <si>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</si>
  <si>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</si>
  <si>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</si>
  <si>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</si>
  <si>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</si>
  <si>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</si>
  <si>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</si>
  <si>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</si>
  <si>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</si>
  <si>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</si>
  <si>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</si>
  <si>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</si>
  <si>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</si>
  <si>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</si>
  <si>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</si>
  <si>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</si>
  <si>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</si>
  <si>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</si>
  <si>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</si>
  <si>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</si>
  <si>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</si>
  <si>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</si>
  <si>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</si>
  <si>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</si>
  <si>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</si>
  <si>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</si>
  <si>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</si>
  <si>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</si>
  <si>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</si>
  <si>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</si>
  <si>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</si>
  <si>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</si>
  <si>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</si>
  <si>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</si>
  <si>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</si>
  <si>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</si>
  <si>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</si>
  <si>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</si>
  <si>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</si>
  <si>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</si>
  <si>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</si>
  <si>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</si>
  <si>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</si>
  <si>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</si>
  <si>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</si>
  <si>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</si>
  <si>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</si>
  <si>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</si>
  <si>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</si>
  <si>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</si>
  <si>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</si>
  <si>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</si>
  <si>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</si>
  <si>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</si>
  <si>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</si>
  <si>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</si>
  <si>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</si>
  <si>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</si>
  <si>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</si>
  <si>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</si>
  <si>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</si>
  <si>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</si>
  <si>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</si>
  <si>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</si>
  <si>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</si>
  <si>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</si>
  <si>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</si>
  <si>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</si>
  <si>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</si>
  <si>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</si>
  <si>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</si>
  <si>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</si>
  <si>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</si>
  <si>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</si>
  <si>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</si>
  <si>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</si>
  <si>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</si>
  <si>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</si>
  <si>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</si>
  <si>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</si>
  <si>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</si>
  <si>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</si>
  <si>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</si>
  <si>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</si>
  <si>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</si>
  <si>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</si>
  <si>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</si>
  <si>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</si>
  <si>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</si>
  <si>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</si>
  <si>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</si>
  <si>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</si>
  <si>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</si>
  <si>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</si>
  <si>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</si>
  <si>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</si>
  <si>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</si>
  <si>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</si>
  <si>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</si>
  <si>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</si>
  <si>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</si>
  <si>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</si>
  <si>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</si>
  <si>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</si>
  <si>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</si>
  <si>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</si>
  <si>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</si>
  <si>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</si>
  <si>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</si>
  <si>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</si>
  <si>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</si>
  <si>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</si>
  <si>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</si>
  <si>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</si>
  <si>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</si>
  <si>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</si>
  <si>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</si>
  <si>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</si>
  <si>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</si>
  <si>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</si>
  <si>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</si>
  <si>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</si>
  <si>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</si>
  <si>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</si>
  <si>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</si>
  <si>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</si>
  <si>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</si>
  <si>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</si>
  <si>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</si>
  <si>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</si>
  <si>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</si>
  <si>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</si>
  <si>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</si>
  <si>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</si>
  <si>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</si>
  <si>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</si>
  <si>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</si>
  <si>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</si>
  <si>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</si>
  <si>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</si>
  <si>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</si>
  <si>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</si>
  <si>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</si>
  <si>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</si>
  <si>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</si>
  <si>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</si>
  <si>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</si>
  <si>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</si>
  <si>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</si>
  <si>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</si>
  <si>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</si>
  <si>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</si>
  <si>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</si>
  <si>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</si>
  <si>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</si>
  <si>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</si>
  <si>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</si>
  <si>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</si>
  <si>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</si>
  <si>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</si>
  <si>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</si>
  <si>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</si>
  <si>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</si>
  <si>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</si>
  <si>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</si>
  <si>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</si>
  <si>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</si>
  <si>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</si>
  <si>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</si>
  <si>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</si>
  <si>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</si>
  <si>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</si>
  <si>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</si>
  <si>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</si>
  <si>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</si>
  <si>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</si>
  <si>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</si>
  <si>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</si>
  <si>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</si>
  <si>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</si>
  <si>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</si>
  <si>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</si>
  <si>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</si>
  <si>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</si>
  <si>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</si>
  <si>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</si>
  <si>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</si>
  <si>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</si>
  <si>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</si>
  <si>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</si>
  <si>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</si>
  <si>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</si>
  <si>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</si>
  <si>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</si>
  <si>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</si>
  <si>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</si>
  <si>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</si>
  <si>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</si>
  <si>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</si>
  <si>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</si>
  <si>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</si>
  <si>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</si>
  <si>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</si>
  <si>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</si>
  <si>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</si>
  <si>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</si>
  <si>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</si>
  <si>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</si>
  <si>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</si>
  <si>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</si>
  <si>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</si>
  <si>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</si>
  <si>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</si>
  <si>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</si>
  <si>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</si>
  <si>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</si>
  <si>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</si>
  <si>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</si>
  <si>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</si>
  <si>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</si>
  <si>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</si>
  <si>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</si>
  <si>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</si>
  <si>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</si>
  <si>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</si>
  <si>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</si>
  <si>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</si>
  <si>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</si>
  <si>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</si>
  <si>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</si>
  <si>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</si>
  <si>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</si>
  <si>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</si>
  <si>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</si>
  <si>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</si>
  <si>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</si>
  <si>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</si>
  <si>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</si>
  <si>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</si>
  <si>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</si>
  <si>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</si>
  <si>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</si>
  <si>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</si>
  <si>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</si>
  <si>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</si>
  <si>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</si>
  <si>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</si>
  <si>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</si>
  <si>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</si>
  <si>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</si>
  <si>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</si>
  <si>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</si>
  <si>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</si>
  <si>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</si>
  <si>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</si>
  <si>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</si>
  <si>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</si>
  <si>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</si>
  <si>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</si>
  <si>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</si>
  <si>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</si>
  <si>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</si>
  <si>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</si>
  <si>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</si>
  <si>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</si>
  <si>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</si>
  <si>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</si>
  <si>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</si>
  <si>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</si>
  <si>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</si>
  <si>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</si>
  <si>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</si>
  <si>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</si>
  <si>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</si>
  <si>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</si>
  <si>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</si>
  <si>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</si>
  <si>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</si>
  <si>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</si>
  <si>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</si>
  <si>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</si>
  <si>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</si>
  <si>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</si>
  <si>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</si>
  <si>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</si>
  <si>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</si>
  <si>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</si>
  <si>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</si>
  <si>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</si>
  <si>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</si>
  <si>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</si>
  <si>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</si>
  <si>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</si>
  <si>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</si>
  <si>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</si>
  <si>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</si>
  <si>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</si>
  <si>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</si>
  <si>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</si>
  <si>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</si>
  <si>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</si>
  <si>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</si>
  <si>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</si>
  <si>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</si>
  <si>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</si>
  <si>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</si>
  <si>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</si>
  <si>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</si>
  <si>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</si>
  <si>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</si>
  <si>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</si>
  <si>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</si>
  <si>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</si>
  <si>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</si>
  <si>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</si>
  <si>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</si>
  <si>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</si>
  <si>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</si>
  <si>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</si>
  <si>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</si>
  <si>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</si>
  <si>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</si>
  <si>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</si>
  <si>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</si>
  <si>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</si>
  <si>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</si>
  <si>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</si>
  <si>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</si>
  <si>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</si>
  <si>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</si>
  <si>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</si>
  <si>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</si>
  <si>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</si>
  <si>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</si>
  <si>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</si>
  <si>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</si>
  <si>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</si>
  <si>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</si>
  <si>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</si>
  <si>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</si>
  <si>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</si>
  <si>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</si>
  <si>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</si>
  <si>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</si>
  <si>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</si>
  <si>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</si>
  <si>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</si>
  <si>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</si>
  <si>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</si>
  <si>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</si>
  <si>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</si>
  <si>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</si>
  <si>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</si>
  <si>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</si>
  <si>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</si>
  <si>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</si>
  <si>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</si>
  <si>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</si>
  <si>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</si>
  <si>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</si>
  <si>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</si>
  <si>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</si>
  <si>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</si>
  <si>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</si>
  <si>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</si>
  <si>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</si>
  <si>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</si>
  <si>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</si>
  <si>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</si>
  <si>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</si>
  <si>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</si>
  <si>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</si>
  <si>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</si>
  <si>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</si>
  <si>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</si>
  <si>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</si>
  <si>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</si>
  <si>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</si>
  <si>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</si>
  <si>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</si>
  <si>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</si>
  <si>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</si>
  <si>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</si>
  <si>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</si>
  <si>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</si>
  <si>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</si>
  <si>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</si>
  <si>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</si>
  <si>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</si>
  <si>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</si>
  <si>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</si>
  <si>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</si>
  <si>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</si>
  <si>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</si>
  <si>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</si>
  <si>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</si>
  <si>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</si>
  <si>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</si>
  <si>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</si>
  <si>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</si>
  <si>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</si>
  <si>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</si>
  <si>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</si>
  <si>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</si>
  <si>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</si>
  <si>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</si>
  <si>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</si>
  <si>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</si>
  <si>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</si>
  <si>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</si>
  <si>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</si>
  <si>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</si>
  <si>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</si>
  <si>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</si>
  <si>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</si>
  <si>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</si>
  <si>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</si>
  <si>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</si>
  <si>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</si>
  <si>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</si>
  <si>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</si>
  <si>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</si>
  <si>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</si>
  <si>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</si>
  <si>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</si>
  <si>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</si>
  <si>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</si>
  <si>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</si>
  <si>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</si>
  <si>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</si>
  <si>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</si>
  <si>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</si>
  <si>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</si>
  <si>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</si>
  <si>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</si>
  <si>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</si>
  <si>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</si>
  <si>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</si>
  <si>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</si>
  <si>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</si>
  <si>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</si>
  <si>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</si>
  <si>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</si>
  <si>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</si>
  <si>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</si>
  <si>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</si>
  <si>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</si>
  <si>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</si>
  <si>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</si>
  <si>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</si>
  <si>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</si>
  <si>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</si>
  <si>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</si>
  <si>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</si>
  <si>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</si>
  <si>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</si>
  <si>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</si>
  <si>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</si>
  <si>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</si>
  <si>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</si>
  <si>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</si>
  <si>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</si>
  <si>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</si>
  <si>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</si>
  <si>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</si>
  <si>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</si>
  <si>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</si>
  <si>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</si>
  <si>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</si>
  <si>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</si>
  <si>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</si>
  <si>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</si>
  <si>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</si>
  <si>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</si>
  <si>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</si>
  <si>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</si>
  <si>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</si>
  <si>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</si>
  <si>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</si>
  <si>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</si>
  <si>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</si>
  <si>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</si>
  <si>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</si>
  <si>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</si>
  <si>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</si>
  <si>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</si>
  <si>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</si>
  <si>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</si>
  <si>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</si>
  <si>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</si>
  <si>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</si>
  <si>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</si>
  <si>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</si>
  <si>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</si>
  <si>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</si>
  <si>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</si>
  <si>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</si>
  <si>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</si>
  <si>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</si>
  <si>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</si>
  <si>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</si>
  <si>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</si>
  <si>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</si>
  <si>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</si>
  <si>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</si>
  <si>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</si>
  <si>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</si>
  <si>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</si>
  <si>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</si>
  <si>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</si>
  <si>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</si>
  <si>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</si>
  <si>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</si>
  <si>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</si>
  <si>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</si>
  <si>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</si>
  <si>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</si>
  <si>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</si>
  <si>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</si>
  <si>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</si>
  <si>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</si>
  <si>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</si>
  <si>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</si>
  <si>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</si>
  <si>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</si>
  <si>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</si>
  <si>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</si>
  <si>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</si>
  <si>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</si>
  <si>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</si>
  <si>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</si>
  <si>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</si>
  <si>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</si>
  <si>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</si>
  <si>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</si>
  <si>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</si>
  <si>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</si>
  <si>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</si>
  <si>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</si>
  <si>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</si>
  <si>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</si>
  <si>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</si>
  <si>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</si>
  <si>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</si>
  <si>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</si>
  <si>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</si>
  <si>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</si>
  <si>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</si>
  <si>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</si>
  <si>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</si>
  <si>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</si>
  <si>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</si>
  <si>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</si>
  <si>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</si>
  <si>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</si>
  <si>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</si>
  <si>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</si>
  <si>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</si>
  <si>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</si>
  <si>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</si>
  <si>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</si>
  <si>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</si>
  <si>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</si>
  <si>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</si>
  <si>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</si>
  <si>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</si>
  <si>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</si>
  <si>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</si>
  <si>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</si>
  <si>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</si>
  <si>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</si>
  <si>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</si>
  <si>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</si>
  <si>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</si>
  <si>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</si>
  <si>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</si>
  <si>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</si>
  <si>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</si>
  <si>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</si>
  <si>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</si>
  <si>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</si>
  <si>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</si>
  <si>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</si>
  <si>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</si>
  <si>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</si>
  <si>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</si>
  <si>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</si>
  <si>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</si>
  <si>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</si>
  <si>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</si>
  <si>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</si>
  <si>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</si>
  <si>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</si>
  <si>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</si>
  <si>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</si>
  <si>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</si>
  <si>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</si>
  <si>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</si>
  <si>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</si>
  <si>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</si>
  <si>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</si>
  <si>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</si>
  <si>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</si>
  <si>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</si>
  <si>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</si>
  <si>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</si>
  <si>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</si>
  <si>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</si>
  <si>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</si>
  <si>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</si>
  <si>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</si>
  <si>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</si>
  <si>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</si>
  <si>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</si>
  <si>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</si>
  <si>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</si>
  <si>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</si>
  <si>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</si>
  <si>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</si>
  <si>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</si>
  <si>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</si>
  <si>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</si>
  <si>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</si>
  <si>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</si>
  <si>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</si>
  <si>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</si>
  <si>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</si>
  <si>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</si>
  <si>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</si>
  <si>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</si>
  <si>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</si>
  <si>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</si>
  <si>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</si>
  <si>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</si>
  <si>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</si>
  <si>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</si>
  <si>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</si>
  <si>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</si>
  <si>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</si>
  <si>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</si>
  <si>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</si>
  <si>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</si>
  <si>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</si>
  <si>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</si>
  <si>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</si>
  <si>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</si>
  <si>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</si>
  <si>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</si>
  <si>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</si>
  <si>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</si>
  <si>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</si>
  <si>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</si>
  <si>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</si>
  <si>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</si>
  <si>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</si>
  <si>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</si>
  <si>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</si>
  <si>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</si>
  <si>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</si>
  <si>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</si>
  <si>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</si>
  <si>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</si>
  <si>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</si>
  <si>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</si>
  <si>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</si>
  <si>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</si>
  <si>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</si>
  <si>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</si>
  <si>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</si>
  <si>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</si>
  <si>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</si>
  <si>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</si>
  <si>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</si>
  <si>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</si>
  <si>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</si>
  <si>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</si>
  <si>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</si>
  <si>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</si>
  <si>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</si>
  <si>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</si>
  <si>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</si>
  <si>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</si>
  <si>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</si>
  <si>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</si>
  <si>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</si>
  <si>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</si>
  <si>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</si>
  <si>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</si>
  <si>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</si>
  <si>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</si>
  <si>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</si>
  <si>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</si>
  <si>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</si>
  <si>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</si>
  <si>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</si>
  <si>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</si>
  <si>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</si>
  <si>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</si>
  <si>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</si>
  <si>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</si>
  <si>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</si>
  <si>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</si>
  <si>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</si>
  <si>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</si>
  <si>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</si>
  <si>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</si>
  <si>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</si>
  <si>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</si>
  <si>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</si>
  <si>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</si>
  <si>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</si>
  <si>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</si>
  <si>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</si>
  <si>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</si>
  <si>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</si>
  <si>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</si>
  <si>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</si>
  <si>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</si>
  <si>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</si>
  <si>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</si>
  <si>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</si>
  <si>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</si>
  <si>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</si>
  <si>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</si>
  <si>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</si>
  <si>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</si>
  <si>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</si>
  <si>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</si>
  <si>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</si>
  <si>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</si>
  <si>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</si>
  <si>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</si>
  <si>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</si>
  <si>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</si>
  <si>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</si>
  <si>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</si>
  <si>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</si>
  <si>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</si>
  <si>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</si>
  <si>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</si>
  <si>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</si>
  <si>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</si>
  <si>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</si>
  <si>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</si>
  <si>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</si>
  <si>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</si>
  <si>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</si>
  <si>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</si>
  <si>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</si>
  <si>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</si>
  <si>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</si>
  <si>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</si>
  <si>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</si>
  <si>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</si>
  <si>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</si>
  <si>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</si>
  <si>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</si>
  <si>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</si>
  <si>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</si>
  <si>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</si>
  <si>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</si>
  <si>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</si>
  <si>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</si>
  <si>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</si>
  <si>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</si>
  <si>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</si>
  <si>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</si>
  <si>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</si>
  <si>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</si>
  <si>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</si>
  <si>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</si>
  <si>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</si>
  <si>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</si>
  <si>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</si>
  <si>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</si>
  <si>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</si>
  <si>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</si>
  <si>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</si>
  <si>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</si>
  <si>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</si>
  <si>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</si>
  <si>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</si>
  <si>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</si>
  <si>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</si>
  <si>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</si>
  <si>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</si>
  <si>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</si>
  <si>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</si>
  <si>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</si>
  <si>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</si>
  <si>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</si>
  <si>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</si>
  <si>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</si>
  <si>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</si>
  <si>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</si>
  <si>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</si>
  <si>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</si>
  <si>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</si>
  <si>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</si>
  <si>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</si>
  <si>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</si>
  <si>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</si>
  <si>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</si>
  <si>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</si>
  <si>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</si>
  <si>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</si>
  <si>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</si>
  <si>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</si>
  <si>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</si>
  <si>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</si>
  <si>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</si>
  <si>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</si>
  <si>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</si>
  <si>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</si>
  <si>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</si>
  <si>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</si>
  <si>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</si>
  <si>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</si>
  <si>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</si>
  <si>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</si>
  <si>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</si>
  <si>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</si>
  <si>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</si>
  <si>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</si>
  <si>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</si>
  <si>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</si>
  <si>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</si>
  <si>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</si>
  <si>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</si>
  <si>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</si>
  <si>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</si>
  <si>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</si>
  <si>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</si>
  <si>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</si>
  <si>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</si>
  <si>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</si>
  <si>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</si>
  <si>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</si>
  <si>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</si>
  <si>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</si>
  <si>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</si>
  <si>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</si>
  <si>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</si>
  <si>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</si>
  <si>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</si>
  <si>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</si>
  <si>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</si>
  <si>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</si>
  <si>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</si>
  <si>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</si>
  <si>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</si>
  <si>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</si>
  <si>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</si>
  <si>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</si>
  <si>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</si>
  <si>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</si>
  <si>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</si>
  <si>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</si>
  <si>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</si>
  <si>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</si>
  <si>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</si>
  <si>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</si>
  <si>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</si>
  <si>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</si>
  <si>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</si>
  <si>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</si>
  <si>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</si>
  <si>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</si>
  <si>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</si>
  <si>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</si>
  <si>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</si>
  <si>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</si>
  <si>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</si>
  <si>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</si>
  <si>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</si>
  <si>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</si>
  <si>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</si>
  <si>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</si>
  <si>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</si>
  <si>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</si>
  <si>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</si>
  <si>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</si>
  <si>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</si>
  <si>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</si>
  <si>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</si>
  <si>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</si>
  <si>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</si>
  <si>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</si>
  <si>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</si>
  <si>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</si>
  <si>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</si>
  <si>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</si>
  <si>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</si>
  <si>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</si>
  <si>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</si>
  <si>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</si>
  <si>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</si>
  <si>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</si>
  <si>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</si>
  <si>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</si>
  <si>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</si>
  <si>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</si>
  <si>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</si>
  <si>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</si>
  <si>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</si>
  <si>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</si>
  <si>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</si>
  <si>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</si>
  <si>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</si>
  <si>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</si>
  <si>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</si>
  <si>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</si>
  <si>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</si>
  <si>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</si>
  <si>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</si>
  <si>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</si>
  <si>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</si>
  <si>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</si>
  <si>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</si>
  <si>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</si>
  <si>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</si>
  <si>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</si>
  <si>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</si>
  <si>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</si>
  <si>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</si>
  <si>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</si>
  <si>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</si>
  <si>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</si>
  <si>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</si>
  <si>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</si>
  <si>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</si>
  <si>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</si>
  <si>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</si>
  <si>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</si>
  <si>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</si>
  <si>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</si>
  <si>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</si>
  <si>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</si>
  <si>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</si>
  <si>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</si>
  <si>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</si>
  <si>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</si>
  <si>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</si>
  <si>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</si>
  <si>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</si>
  <si>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</si>
  <si>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</si>
  <si>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</si>
  <si>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</si>
  <si>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</si>
  <si>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</si>
  <si>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</si>
  <si>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</si>
  <si>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</si>
  <si>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</si>
  <si>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</si>
  <si>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</si>
  <si>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</si>
  <si>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</si>
  <si>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</si>
  <si>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</si>
  <si>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</si>
  <si>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</si>
  <si>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</si>
  <si>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</si>
  <si>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</si>
  <si>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</si>
  <si>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</si>
  <si>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</si>
  <si>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</si>
  <si>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</si>
  <si>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</si>
  <si>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</si>
  <si>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</si>
  <si>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</si>
  <si>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</si>
  <si>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</si>
  <si>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</si>
  <si>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</si>
  <si>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</si>
  <si>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</si>
  <si>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</si>
  <si>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</si>
  <si>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</si>
  <si>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</si>
  <si>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</si>
  <si>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</si>
  <si>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</si>
  <si>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</si>
  <si>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</si>
  <si>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</si>
  <si>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</si>
  <si>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</si>
  <si>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</si>
  <si>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</si>
  <si>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</si>
  <si>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</si>
  <si>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</si>
  <si>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</si>
  <si>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</si>
  <si>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</si>
  <si>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</si>
  <si>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</si>
  <si>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</si>
  <si>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</si>
  <si>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</si>
  <si>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</si>
  <si>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</si>
  <si>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</si>
  <si>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</si>
  <si>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</si>
  <si>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</si>
  <si>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</si>
  <si>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</si>
  <si>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</si>
  <si>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</si>
  <si>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</si>
  <si>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</si>
  <si>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</si>
  <si>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</si>
  <si>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</si>
  <si>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</si>
  <si>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</si>
  <si>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</si>
  <si>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</si>
  <si>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</si>
  <si>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</si>
  <si>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</si>
  <si>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</si>
  <si>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</si>
  <si>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</si>
  <si>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</si>
  <si>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</si>
  <si>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</si>
  <si>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</si>
  <si>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</si>
  <si>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</si>
  <si>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</si>
  <si>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</si>
  <si>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</si>
  <si>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</si>
  <si>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</si>
  <si>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</si>
  <si>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</si>
  <si>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</si>
  <si>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</si>
  <si>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</si>
  <si>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</si>
  <si>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</si>
  <si>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</si>
  <si>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</si>
  <si>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</si>
  <si>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</si>
  <si>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</si>
  <si>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</si>
  <si>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</si>
  <si>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</si>
  <si>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</si>
  <si>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</si>
  <si>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</si>
  <si>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</si>
  <si>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</si>
  <si>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</si>
  <si>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</si>
  <si>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</si>
  <si>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</si>
  <si>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</si>
  <si>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</si>
  <si>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</si>
  <si>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</si>
  <si>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</si>
  <si>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</si>
  <si>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</si>
  <si>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</si>
  <si>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</si>
  <si>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</si>
  <si>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</si>
  <si>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</si>
  <si>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</si>
  <si>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</si>
  <si>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</si>
  <si>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</si>
  <si>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</si>
  <si>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</si>
  <si>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</si>
  <si>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</si>
  <si>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</si>
  <si>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</si>
  <si>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</si>
  <si>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</si>
  <si>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</si>
  <si>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</si>
  <si>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</si>
  <si>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</si>
  <si>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</si>
  <si>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</si>
  <si>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</si>
  <si>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</si>
  <si>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</si>
  <si>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</si>
  <si>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</si>
  <si>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</si>
  <si>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</si>
  <si>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</si>
  <si>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</si>
  <si>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</si>
  <si>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</si>
  <si>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</si>
  <si>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</si>
  <si>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</si>
  <si>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</si>
  <si>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</si>
  <si>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</si>
  <si>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</si>
  <si>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</si>
  <si>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</si>
  <si>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</si>
  <si>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</si>
  <si>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</si>
  <si>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</si>
  <si>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</si>
  <si>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</si>
  <si>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</si>
  <si>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</si>
  <si>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</si>
  <si>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</si>
  <si>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</si>
  <si>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</si>
  <si>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</si>
  <si>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</si>
  <si>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</si>
  <si>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</si>
  <si>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</si>
  <si>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</si>
  <si>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</si>
  <si>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</si>
  <si>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</si>
  <si>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</si>
  <si>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</si>
  <si>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</si>
  <si>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</si>
  <si>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</si>
  <si>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</si>
  <si>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</si>
  <si>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</si>
  <si>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</si>
  <si>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</si>
  <si>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</si>
  <si>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</si>
  <si>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</si>
  <si>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</si>
  <si>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</si>
  <si>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</si>
  <si>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</si>
  <si>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</si>
  <si>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</si>
  <si>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</si>
  <si>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</si>
  <si>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</si>
  <si>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</si>
  <si>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</si>
  <si>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</si>
  <si>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</si>
  <si>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</si>
  <si>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</si>
  <si>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</si>
  <si>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</si>
  <si>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</si>
  <si>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</si>
  <si>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</si>
  <si>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</si>
  <si>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</si>
  <si>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</si>
  <si>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</si>
  <si>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</si>
  <si>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</si>
  <si>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</si>
  <si>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</si>
  <si>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</si>
  <si>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</si>
  <si>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</si>
  <si>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</si>
  <si>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</si>
  <si>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</si>
  <si>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</si>
  <si>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</si>
  <si>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</si>
  <si>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</si>
  <si>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</si>
  <si>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</si>
  <si>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</si>
  <si>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</si>
  <si>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</si>
  <si>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</si>
  <si>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</si>
  <si>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</si>
  <si>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</si>
  <si>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</si>
  <si>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</si>
  <si>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</si>
  <si>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</si>
  <si>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</si>
  <si>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</si>
  <si>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</si>
  <si>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</si>
  <si>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</si>
  <si>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</si>
  <si>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</si>
  <si>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</si>
  <si>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</si>
  <si>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</si>
  <si>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</si>
  <si>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</si>
  <si>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</si>
  <si>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</si>
  <si>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</si>
  <si>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</si>
  <si>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</si>
  <si>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</si>
  <si>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</si>
  <si>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</si>
  <si>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</si>
  <si>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</si>
  <si>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</si>
  <si>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</si>
  <si>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</si>
  <si>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</si>
  <si>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</si>
  <si>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</si>
  <si>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</si>
  <si>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</si>
  <si>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</si>
  <si>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</si>
  <si>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</si>
  <si>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</si>
  <si>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</si>
  <si>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</si>
  <si>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</si>
  <si>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</si>
  <si>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</si>
  <si>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</si>
  <si>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</si>
  <si>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</si>
  <si>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</si>
  <si>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</si>
  <si>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</si>
  <si>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</si>
  <si>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</si>
  <si>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</si>
  <si>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</si>
  <si>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</si>
  <si>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</si>
  <si>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</si>
  <si>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</si>
  <si>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</si>
  <si>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</si>
  <si>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</si>
  <si>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</si>
  <si>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</si>
  <si>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</si>
  <si>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</si>
  <si>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</si>
  <si>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</si>
  <si>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</si>
  <si>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</si>
  <si>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</si>
  <si>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</si>
  <si>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</si>
  <si>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</si>
  <si>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</si>
  <si>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</si>
  <si>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</si>
  <si>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</si>
  <si>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</si>
  <si>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</si>
  <si>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</si>
  <si>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</si>
  <si>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</si>
  <si>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</si>
  <si>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</si>
  <si>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</si>
  <si>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</si>
  <si>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</si>
  <si>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</si>
  <si>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</si>
  <si>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</si>
  <si>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</si>
  <si>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</si>
  <si>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</si>
  <si>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</si>
  <si>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</si>
  <si>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</si>
  <si>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</si>
  <si>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</si>
  <si>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</si>
  <si>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</si>
  <si>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</si>
  <si>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</si>
  <si>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</si>
  <si>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</si>
  <si>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</si>
  <si>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</si>
  <si>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</si>
  <si>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</si>
  <si>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</si>
  <si>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</si>
  <si>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</si>
  <si>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</si>
  <si>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</si>
  <si>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</si>
  <si>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</si>
  <si>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</si>
  <si>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</si>
  <si>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</si>
  <si>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</si>
  <si>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</si>
  <si>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</si>
  <si>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</si>
  <si>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</si>
  <si>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</si>
  <si>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</si>
  <si>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</si>
  <si>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</si>
  <si>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</si>
  <si>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</si>
  <si>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</si>
  <si>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</si>
  <si>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</si>
  <si>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</si>
  <si>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</si>
  <si>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</si>
  <si>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</si>
  <si>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</si>
  <si>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</si>
  <si>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</si>
  <si>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</si>
  <si>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</si>
  <si>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</si>
  <si>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</si>
  <si>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</si>
  <si>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</si>
  <si>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</si>
  <si>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</si>
  <si>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</si>
  <si>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</si>
  <si>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</si>
  <si>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</si>
  <si>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</si>
  <si>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</si>
  <si>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</si>
  <si>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</si>
  <si>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</si>
  <si>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</si>
  <si>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</si>
  <si>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</si>
  <si>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</si>
  <si>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</si>
  <si>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</si>
  <si>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</si>
  <si>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</si>
  <si>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</si>
  <si>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</si>
  <si>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</si>
  <si>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</si>
  <si>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</si>
  <si>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</si>
  <si>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</si>
  <si>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</si>
  <si>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</si>
  <si>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</si>
  <si>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</si>
  <si>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</si>
  <si>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</si>
  <si>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</si>
  <si>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</si>
  <si>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</si>
  <si>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</si>
  <si>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</si>
  <si>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</si>
  <si>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</si>
  <si>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</si>
  <si>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</si>
  <si>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</si>
  <si>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</si>
  <si>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</si>
  <si>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</si>
  <si>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</si>
  <si>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</si>
  <si>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</si>
  <si>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</si>
  <si>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</si>
  <si>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</si>
  <si>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</si>
  <si>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</si>
  <si>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</si>
  <si>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</si>
  <si>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</si>
  <si>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</si>
  <si>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</si>
  <si>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</si>
  <si>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</si>
  <si>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</si>
  <si>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</si>
  <si>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</si>
  <si>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</si>
  <si>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</si>
  <si>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</si>
  <si>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</si>
  <si>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</si>
  <si>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</si>
  <si>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</si>
  <si>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</si>
  <si>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</si>
  <si>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</si>
  <si>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</si>
  <si>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</si>
  <si>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</si>
  <si>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</si>
  <si>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</si>
  <si>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</si>
  <si>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</si>
  <si>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</si>
  <si>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</si>
  <si>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</si>
  <si>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</si>
  <si>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</si>
  <si>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</si>
  <si>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</si>
  <si>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</si>
  <si>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</si>
  <si>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</si>
  <si>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</si>
  <si>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</si>
  <si>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</si>
  <si>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</si>
  <si>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</si>
  <si>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</si>
  <si>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</si>
  <si>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</si>
  <si>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</si>
  <si>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</si>
  <si>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</si>
  <si>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</si>
  <si>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</si>
  <si>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</si>
  <si>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</si>
  <si>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</si>
  <si>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</si>
  <si>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</si>
  <si>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</si>
  <si>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</si>
  <si>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</si>
  <si>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</si>
  <si>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</si>
  <si>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</si>
  <si>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</si>
  <si>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</si>
  <si>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</si>
  <si>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</si>
  <si>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</si>
  <si>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</si>
  <si>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</si>
  <si>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</si>
  <si>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</si>
  <si>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</si>
  <si>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</si>
  <si>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</si>
  <si>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</si>
  <si>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</si>
  <si>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</si>
  <si>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</si>
  <si>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</si>
  <si>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</si>
  <si>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</si>
  <si>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</si>
  <si>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</si>
  <si>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</si>
  <si>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</si>
  <si>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</si>
  <si>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</si>
  <si>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</si>
  <si>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</si>
  <si>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</si>
  <si>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</si>
  <si>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</si>
  <si>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</si>
  <si>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</si>
  <si>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</si>
  <si>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</si>
  <si>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</si>
  <si>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</si>
  <si>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</si>
  <si>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</si>
  <si>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</si>
  <si>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</si>
  <si>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</si>
  <si>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</si>
  <si>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</si>
  <si>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</si>
  <si>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</si>
  <si>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</si>
  <si>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</si>
  <si>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</si>
  <si>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</si>
  <si>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</si>
  <si>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</si>
  <si>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</si>
  <si>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</si>
  <si>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</si>
  <si>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</si>
  <si>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</si>
  <si>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</si>
  <si>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</si>
  <si>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</si>
  <si>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</si>
  <si>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</si>
  <si>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</si>
  <si>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</si>
  <si>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</si>
  <si>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</si>
  <si>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</si>
  <si>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</si>
  <si>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</si>
  <si>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</si>
  <si>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</si>
  <si>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</si>
  <si>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</si>
  <si>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</si>
  <si>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</si>
  <si>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</si>
  <si>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</si>
  <si>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</si>
  <si>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</si>
  <si>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</si>
  <si>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</si>
  <si>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</si>
  <si>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</si>
  <si>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</si>
  <si>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</si>
  <si>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</si>
  <si>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</si>
  <si>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</si>
  <si>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</si>
  <si>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</si>
  <si>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</si>
  <si>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</si>
  <si>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</si>
  <si>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</si>
  <si>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</si>
  <si>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</si>
  <si>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</si>
  <si>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</si>
  <si>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</si>
  <si>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</si>
  <si>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</si>
  <si>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</si>
  <si>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</si>
  <si>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</si>
  <si>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</si>
  <si>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</si>
  <si>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</si>
  <si>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</si>
  <si>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</si>
  <si>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</si>
  <si>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</si>
  <si>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</si>
  <si>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</si>
  <si>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</si>
  <si>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</si>
  <si>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</si>
  <si>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</si>
  <si>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</si>
  <si>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</si>
  <si>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</si>
  <si>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</si>
  <si>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</si>
  <si>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</si>
  <si>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</si>
  <si>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</si>
  <si>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</si>
  <si>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</si>
  <si>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</si>
  <si>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</si>
  <si>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</si>
  <si>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</si>
  <si>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</si>
  <si>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</si>
  <si>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</si>
  <si>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</si>
  <si>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</si>
  <si>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</si>
  <si>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</si>
  <si>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</si>
  <si>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</si>
  <si>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</si>
  <si>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</si>
  <si>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</si>
  <si>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</si>
  <si>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</si>
  <si>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</si>
  <si>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</si>
  <si>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</si>
  <si>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</si>
  <si>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</si>
  <si>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</si>
  <si>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</si>
  <si>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</si>
  <si>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</si>
  <si>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</si>
  <si>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</si>
  <si>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</si>
  <si>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</si>
  <si>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</si>
  <si>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</si>
  <si>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</si>
  <si>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</si>
  <si>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</si>
  <si>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</si>
  <si>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</si>
  <si>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</si>
  <si>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</si>
  <si>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</si>
  <si>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</si>
  <si>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</si>
  <si>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</si>
  <si>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</si>
  <si>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</si>
  <si>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</si>
  <si>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</si>
  <si>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</si>
  <si>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</si>
  <si>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</si>
  <si>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</si>
  <si>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</si>
  <si>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</si>
  <si>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</si>
  <si>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</si>
  <si>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</si>
  <si>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</si>
  <si>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</si>
  <si>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</si>
  <si>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</si>
  <si>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</si>
  <si>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</si>
  <si>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</si>
  <si>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</si>
  <si>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</si>
  <si>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</si>
  <si>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</si>
  <si>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</si>
  <si>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</si>
  <si>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</si>
  <si>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</si>
  <si>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</si>
  <si>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</si>
  <si>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</si>
  <si>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</si>
  <si>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</si>
  <si>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</si>
  <si>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</si>
  <si>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</si>
  <si>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</si>
  <si>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</si>
  <si>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</si>
  <si>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</si>
  <si>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</si>
  <si>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</si>
  <si>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</si>
  <si>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</si>
  <si>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</si>
  <si>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</si>
  <si>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</si>
  <si>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</si>
  <si>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</si>
  <si>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</si>
  <si>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</si>
  <si>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</si>
  <si>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</si>
  <si>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</si>
  <si>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</si>
  <si>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</si>
  <si>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</si>
  <si>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</si>
  <si>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</si>
  <si>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</si>
  <si>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</si>
  <si>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</si>
  <si>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</si>
  <si>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</si>
  <si>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</si>
  <si>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</si>
  <si>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</si>
  <si>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</si>
  <si>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</si>
  <si>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</si>
  <si>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</si>
  <si>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</si>
  <si>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</si>
  <si>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</si>
  <si>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</si>
  <si>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</si>
  <si>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</si>
  <si>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</si>
  <si>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</si>
  <si>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</si>
  <si>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</si>
  <si>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</si>
  <si>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</si>
  <si>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</si>
  <si>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</si>
  <si>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</si>
  <si>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</si>
  <si>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</si>
  <si>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</si>
  <si>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</si>
  <si>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</si>
  <si>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</si>
  <si>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</si>
  <si>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</si>
  <si>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</si>
  <si>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</si>
  <si>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</si>
  <si>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</si>
  <si>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</si>
  <si>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</si>
  <si>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</si>
  <si>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</si>
  <si>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</si>
  <si>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</si>
  <si>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</si>
  <si>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</si>
  <si>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</si>
  <si>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</si>
  <si>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</si>
  <si>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</si>
  <si>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</si>
  <si>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</si>
  <si>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</si>
  <si>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</si>
  <si>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</si>
  <si>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</si>
  <si>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</si>
  <si>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</si>
  <si>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</si>
  <si>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</si>
  <si>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</si>
  <si>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</si>
  <si>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</si>
  <si>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</si>
  <si>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</si>
  <si>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</si>
  <si>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</si>
  <si>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</si>
  <si>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</si>
  <si>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</si>
  <si>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</si>
  <si>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</si>
  <si>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</si>
  <si>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</si>
  <si>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</si>
  <si>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</si>
  <si>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</si>
  <si>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</si>
  <si>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</si>
  <si>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</si>
  <si>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</si>
  <si>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</si>
  <si>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</si>
  <si>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</si>
  <si>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</si>
  <si>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</si>
  <si>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</si>
  <si>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</si>
  <si>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</si>
  <si>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</si>
  <si>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</si>
  <si>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</si>
  <si>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</si>
  <si>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</si>
  <si>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</si>
  <si>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</si>
  <si>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</si>
  <si>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</si>
  <si>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</si>
  <si>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</si>
  <si>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</si>
  <si>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</si>
  <si>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</si>
  <si>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</si>
  <si>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</si>
  <si>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</si>
  <si>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</si>
  <si>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</si>
  <si>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</si>
  <si>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</si>
  <si>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</si>
  <si>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</si>
  <si>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</si>
  <si>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</si>
  <si>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</si>
  <si>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</si>
  <si>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</si>
  <si>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</si>
  <si>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</si>
  <si>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</si>
  <si>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</si>
  <si>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</si>
  <si>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</si>
  <si>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</si>
  <si>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</si>
  <si>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</si>
  <si>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</si>
  <si>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</si>
  <si>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</si>
  <si>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</si>
  <si>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</si>
  <si>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</si>
  <si>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</si>
  <si>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</si>
  <si>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</si>
  <si>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</si>
  <si>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</si>
  <si>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</si>
  <si>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</si>
  <si>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</si>
  <si>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</si>
  <si>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</si>
  <si>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</si>
  <si>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</si>
  <si>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</si>
  <si>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</si>
  <si>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</si>
  <si>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</si>
  <si>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</si>
  <si>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</si>
  <si>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</si>
  <si>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</si>
  <si>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</si>
  <si>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</si>
  <si>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</si>
  <si>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</si>
  <si>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</si>
  <si>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</si>
  <si>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</si>
  <si>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</si>
  <si>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</si>
  <si>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</si>
  <si>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</si>
  <si>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</si>
  <si>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</si>
  <si>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</si>
  <si>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</si>
  <si>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</si>
  <si>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</si>
  <si>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</si>
  <si>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</si>
  <si>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</si>
  <si>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</si>
  <si>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</si>
  <si>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</si>
  <si>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</si>
  <si>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</si>
  <si>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</si>
  <si>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</si>
  <si>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</si>
  <si>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</si>
  <si>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</si>
  <si>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</si>
  <si>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</si>
  <si>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</si>
  <si>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</si>
  <si>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</si>
  <si>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</si>
  <si>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</si>
  <si>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</si>
  <si>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</si>
  <si>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</si>
  <si>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</si>
  <si>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</si>
  <si>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</si>
  <si>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</si>
  <si>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</si>
  <si>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</si>
  <si>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</si>
  <si>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</si>
  <si>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</si>
  <si>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</si>
  <si>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</si>
  <si>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</si>
  <si>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</si>
  <si>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</si>
  <si>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</si>
  <si>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</si>
  <si>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</si>
  <si>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</si>
  <si>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</si>
  <si>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</si>
  <si>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</si>
  <si>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</si>
  <si>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</si>
  <si>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</si>
  <si>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</si>
  <si>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</si>
  <si>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</si>
  <si>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</si>
  <si>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</si>
  <si>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</si>
  <si>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</si>
  <si>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</si>
  <si>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</si>
  <si>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</si>
  <si>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</si>
  <si>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</si>
  <si>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</si>
  <si>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</si>
  <si>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</si>
  <si>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</si>
  <si>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</si>
  <si>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</si>
  <si>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</si>
  <si>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</si>
  <si>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</si>
  <si>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</si>
  <si>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</si>
  <si>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</si>
  <si>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</si>
  <si>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</si>
  <si>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</si>
  <si>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</si>
  <si>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</si>
  <si>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</si>
  <si>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</si>
  <si>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</si>
  <si>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</si>
  <si>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</si>
  <si>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</si>
  <si>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</si>
  <si>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</si>
  <si>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</si>
  <si>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</si>
  <si>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</si>
  <si>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</si>
  <si>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</si>
  <si>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</si>
  <si>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</si>
  <si>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</si>
  <si>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</si>
  <si>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</si>
  <si>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</si>
  <si>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</si>
  <si>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</si>
  <si>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</si>
  <si>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</si>
  <si>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</si>
  <si>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</si>
  <si>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</si>
  <si>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</si>
  <si>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</si>
  <si>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</si>
  <si>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</si>
  <si>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</si>
  <si>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</si>
  <si>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</si>
  <si>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</si>
  <si>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</si>
  <si>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</si>
  <si>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</si>
  <si>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</si>
  <si>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</si>
  <si>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</si>
  <si>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</si>
  <si>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</si>
  <si>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</si>
  <si>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</si>
  <si>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</si>
  <si>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</si>
  <si>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</si>
  <si>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</si>
  <si>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</si>
  <si>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</si>
  <si>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</si>
  <si>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</si>
  <si>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</si>
  <si>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</si>
  <si>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</si>
  <si>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</si>
  <si>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</si>
  <si>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</si>
  <si>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</si>
  <si>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</si>
  <si>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</si>
  <si>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</si>
  <si>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</si>
  <si>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</si>
  <si>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</si>
  <si>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</si>
  <si>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</si>
  <si>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</si>
  <si>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</si>
  <si>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</si>
  <si>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</si>
  <si>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</si>
  <si>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</si>
  <si>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</si>
  <si>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</si>
  <si>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</si>
  <si>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</si>
  <si>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</si>
  <si>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</si>
  <si>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</si>
  <si>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</si>
  <si>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</si>
  <si>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</si>
  <si>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</si>
  <si>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</si>
  <si>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</si>
  <si>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</si>
  <si>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</si>
  <si>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</si>
  <si>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</si>
  <si>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</si>
  <si>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</si>
  <si>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</si>
  <si>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</si>
  <si>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</si>
  <si>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</si>
  <si>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</si>
  <si>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</si>
  <si>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</si>
  <si>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</si>
  <si>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</si>
  <si>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</si>
  <si>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</si>
  <si>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</si>
  <si>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</si>
  <si>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</si>
  <si>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</si>
  <si>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</si>
  <si>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</si>
  <si>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</si>
  <si>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</si>
  <si>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</si>
  <si>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</si>
  <si>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</si>
  <si>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</si>
  <si>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</si>
  <si>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</si>
  <si>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</si>
  <si>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</si>
  <si>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</si>
  <si>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</si>
  <si>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</si>
  <si>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</si>
  <si>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</si>
  <si>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</si>
  <si>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</si>
  <si>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</si>
  <si>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</si>
  <si>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</si>
  <si>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</si>
  <si>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</si>
  <si>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</si>
  <si>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</si>
  <si>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</si>
  <si>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</si>
  <si>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</si>
  <si>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</si>
  <si>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</si>
  <si>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</si>
  <si>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</si>
  <si>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</si>
  <si>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</si>
  <si>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</si>
  <si>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</si>
  <si>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</si>
  <si>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</si>
  <si>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</si>
  <si>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</si>
  <si>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</si>
  <si>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</si>
  <si>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</si>
  <si>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</si>
  <si>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</si>
  <si>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</si>
  <si>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</si>
  <si>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</si>
  <si>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</si>
  <si>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</si>
  <si>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</si>
  <si>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</si>
  <si>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</si>
  <si>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</si>
  <si>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</si>
  <si>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</si>
  <si>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</si>
  <si>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</si>
  <si>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</si>
  <si>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</si>
  <si>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</si>
  <si>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</si>
  <si>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</si>
  <si>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</si>
  <si>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</si>
  <si>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</si>
  <si>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</si>
  <si>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</si>
  <si>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</si>
  <si>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</si>
  <si>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</si>
  <si>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</si>
  <si>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</si>
  <si>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</si>
  <si>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</si>
  <si>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</si>
  <si>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</si>
  <si>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</si>
  <si>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</si>
  <si>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</si>
  <si>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</si>
  <si>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</si>
  <si>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</si>
  <si>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</si>
  <si>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</si>
  <si>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</si>
  <si>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</si>
  <si>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</si>
  <si>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</si>
  <si>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</si>
  <si>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</si>
  <si>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</si>
  <si>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</si>
  <si>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</si>
  <si>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</si>
  <si>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</si>
  <si>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</si>
  <si>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</si>
  <si>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</si>
  <si>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</si>
  <si>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</si>
  <si>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</si>
  <si>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</si>
  <si>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</si>
  <si>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</si>
  <si>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</si>
  <si>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</si>
  <si>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</si>
  <si>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</si>
  <si>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</si>
  <si>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</si>
  <si>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</si>
  <si>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</si>
  <si>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</si>
  <si>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</si>
  <si>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</si>
  <si>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</si>
  <si>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</si>
  <si>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</si>
  <si>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</si>
  <si>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</si>
  <si>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</si>
  <si>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</si>
  <si>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</si>
  <si>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</si>
  <si>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</si>
  <si>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</si>
  <si>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</si>
  <si>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</si>
  <si>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</si>
  <si>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</si>
  <si>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</si>
  <si>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</si>
  <si>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</si>
  <si>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</si>
  <si>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</si>
  <si>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</si>
  <si>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</si>
  <si>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</si>
  <si>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</si>
  <si>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</si>
  <si>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</si>
  <si>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</si>
  <si>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</si>
  <si>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</si>
  <si>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</si>
  <si>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</si>
  <si>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</si>
  <si>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</si>
  <si>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</si>
  <si>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</si>
  <si>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</si>
  <si>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</si>
  <si>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</si>
  <si>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</si>
  <si>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</si>
  <si>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</si>
  <si>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</si>
  <si>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</si>
  <si>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</si>
  <si>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</si>
  <si>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</si>
  <si>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</si>
  <si>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</si>
  <si>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</si>
  <si>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</si>
  <si>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</si>
  <si>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</si>
  <si>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</si>
  <si>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</si>
  <si>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</si>
  <si>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</si>
  <si>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</si>
  <si>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</si>
  <si>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</si>
  <si>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</si>
  <si>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</si>
  <si>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</si>
  <si>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</si>
  <si>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</si>
  <si>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</si>
  <si>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</si>
  <si>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</si>
  <si>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</si>
  <si>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</si>
  <si>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</si>
  <si>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</si>
  <si>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</si>
  <si>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</si>
  <si>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</si>
  <si>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</si>
  <si>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</si>
  <si>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</si>
  <si>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</si>
  <si>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</si>
  <si>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</si>
  <si>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</si>
  <si>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</si>
  <si>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</si>
  <si>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</si>
  <si>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</si>
  <si>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</si>
  <si>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</si>
  <si>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</si>
  <si>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</si>
  <si>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</si>
  <si>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</si>
  <si>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</si>
  <si>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</si>
  <si>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</si>
  <si>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</si>
  <si>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</si>
  <si>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</si>
  <si>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</si>
  <si>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</si>
  <si>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</si>
  <si>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</si>
  <si>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</si>
  <si>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</si>
  <si>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</si>
  <si>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</si>
  <si>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</si>
  <si>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</si>
  <si>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</si>
  <si>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</si>
  <si>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</si>
  <si>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</si>
  <si>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</si>
  <si>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</si>
  <si>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</si>
  <si>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</si>
  <si>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</si>
  <si>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</si>
  <si>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</si>
  <si>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</si>
  <si>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</si>
  <si>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</si>
  <si>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</si>
  <si>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</si>
  <si>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</si>
  <si>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</si>
  <si>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</si>
  <si>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</si>
  <si>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</si>
  <si>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</si>
  <si>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</si>
  <si>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</si>
  <si>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</si>
  <si>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</si>
  <si>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</si>
  <si>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</si>
  <si>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</si>
  <si>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</si>
  <si>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</si>
  <si>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</si>
  <si>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</si>
  <si>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</si>
  <si>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</si>
  <si>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</si>
  <si>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</si>
  <si>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</si>
  <si>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</si>
  <si>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</si>
  <si>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</si>
  <si>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</si>
  <si>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</si>
  <si>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</si>
  <si>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</si>
  <si>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</si>
  <si>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</si>
  <si>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</si>
  <si>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</si>
  <si>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</si>
  <si>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</si>
  <si>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</si>
  <si>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</si>
  <si>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</si>
  <si>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</si>
  <si>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</si>
  <si>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</si>
  <si>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</si>
  <si>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</si>
  <si>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</si>
  <si>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</si>
  <si>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</si>
  <si>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</si>
  <si>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</si>
  <si>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</si>
  <si>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</si>
  <si>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</si>
  <si>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</si>
  <si>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</si>
  <si>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</si>
  <si>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</si>
  <si>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</si>
  <si>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</si>
  <si>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</si>
  <si>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</si>
  <si>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</si>
  <si>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</si>
  <si>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</si>
  <si>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</si>
  <si>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</si>
  <si>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</si>
  <si>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</si>
  <si>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</si>
  <si>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</si>
  <si>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</si>
  <si>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</si>
  <si>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</si>
  <si>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</si>
  <si>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</si>
  <si>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</si>
  <si>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</si>
  <si>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</si>
  <si>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</si>
  <si>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</si>
  <si>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</si>
  <si>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</si>
  <si>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</si>
  <si>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</si>
  <si>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</si>
  <si>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</si>
  <si>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</si>
  <si>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</si>
  <si>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</si>
  <si>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</si>
  <si>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</si>
  <si>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</si>
  <si>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</si>
  <si>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</si>
  <si>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</si>
  <si>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</si>
  <si>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</si>
  <si>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</si>
  <si>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</si>
  <si>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</si>
  <si>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</si>
  <si>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</si>
  <si>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</si>
  <si>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</si>
  <si>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</si>
  <si>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</si>
  <si>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</si>
  <si>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</si>
  <si>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</si>
  <si>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</si>
  <si>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</si>
  <si>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</si>
  <si>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</si>
  <si>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</si>
  <si>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</si>
  <si>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</si>
  <si>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</si>
  <si>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</si>
  <si>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</si>
  <si>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</si>
  <si>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</si>
  <si>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</si>
  <si>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</si>
  <si>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</si>
  <si>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</si>
  <si>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</si>
  <si>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</si>
  <si>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</si>
  <si>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</si>
  <si>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</si>
  <si>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</si>
  <si>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</si>
  <si>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</si>
  <si>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</si>
  <si>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</si>
  <si>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</si>
  <si>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</si>
  <si>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</si>
  <si>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</si>
  <si>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</si>
  <si>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</si>
  <si>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</si>
  <si>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</si>
  <si>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</si>
  <si>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</si>
  <si>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</si>
  <si>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</si>
  <si>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</si>
  <si>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</si>
  <si>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</si>
  <si>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</si>
  <si>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</si>
  <si>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</si>
  <si>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</si>
  <si>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</si>
  <si>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</si>
  <si>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</si>
  <si>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</si>
  <si>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</si>
  <si>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</si>
  <si>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</si>
  <si>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</si>
  <si>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</si>
  <si>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</si>
  <si>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</si>
  <si>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</si>
  <si>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</si>
  <si>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</si>
  <si>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</si>
  <si>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</si>
  <si>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</si>
  <si>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</si>
  <si>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</si>
  <si>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</si>
  <si>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</si>
  <si>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</si>
  <si>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</si>
  <si>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</si>
  <si>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</si>
  <si>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</si>
  <si>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</si>
  <si>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</si>
  <si>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</si>
  <si>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</si>
  <si>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</si>
  <si>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</si>
  <si>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</si>
  <si>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</si>
  <si>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</si>
  <si>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</si>
  <si>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</si>
  <si>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</si>
  <si>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</si>
  <si>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</si>
  <si>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</si>
  <si>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</si>
  <si>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</si>
  <si>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</si>
  <si>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</si>
  <si>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</si>
  <si>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</si>
  <si>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</si>
  <si>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</si>
  <si>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</si>
  <si>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</si>
  <si>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</si>
  <si>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</si>
  <si>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</si>
  <si>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</si>
  <si>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</si>
  <si>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</si>
  <si>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</si>
  <si>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</si>
  <si>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</si>
  <si>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</si>
  <si>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</si>
  <si>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</si>
  <si>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</si>
  <si>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</si>
  <si>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</si>
  <si>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</si>
  <si>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</si>
  <si>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</si>
  <si>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</si>
  <si>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</si>
  <si>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</si>
  <si>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</si>
  <si>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</si>
  <si>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</si>
  <si>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</si>
  <si>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</si>
  <si>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</si>
  <si>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</si>
  <si>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</si>
  <si>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</si>
  <si>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</si>
  <si>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</si>
  <si>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</si>
  <si>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</si>
  <si>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</si>
  <si>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</si>
  <si>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</si>
  <si>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</si>
  <si>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</si>
  <si>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</si>
  <si>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</si>
  <si>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</si>
  <si>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</si>
  <si>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</si>
  <si>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</si>
  <si>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</si>
  <si>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</si>
  <si>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</si>
  <si>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</si>
  <si>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</si>
  <si>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</si>
  <si>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</si>
  <si>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</si>
  <si>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</si>
  <si>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</si>
  <si>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</si>
  <si>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</si>
  <si>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</si>
  <si>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</si>
  <si>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</si>
  <si>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</si>
  <si>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</si>
  <si>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</si>
  <si>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</si>
  <si>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</si>
  <si>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</si>
  <si>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</si>
  <si>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</si>
  <si>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</si>
  <si>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</si>
  <si>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</si>
  <si>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</si>
  <si>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</si>
  <si>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</si>
  <si>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</si>
  <si>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</si>
  <si>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</si>
  <si>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</si>
  <si>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</si>
  <si>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</si>
  <si>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</si>
  <si>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</si>
  <si>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</si>
  <si>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</si>
  <si>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</si>
  <si>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</si>
  <si>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</si>
  <si>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</si>
  <si>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</si>
  <si>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</si>
  <si>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</si>
  <si>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</si>
  <si>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</si>
  <si>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</si>
  <si>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</si>
  <si>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</si>
  <si>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</si>
  <si>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</si>
  <si>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</si>
  <si>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</si>
  <si>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</si>
  <si>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</si>
  <si>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</si>
  <si>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</si>
  <si>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</si>
  <si>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</si>
  <si>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</si>
  <si>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</si>
  <si>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</si>
  <si>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</si>
  <si>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</si>
  <si>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</si>
  <si>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</si>
  <si>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</si>
  <si>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</si>
  <si>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</si>
  <si>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</si>
  <si>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</si>
  <si>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</si>
  <si>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</si>
  <si>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</si>
  <si>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</si>
  <si>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</si>
  <si>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</si>
  <si>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</si>
  <si>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</si>
  <si>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</si>
  <si>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</si>
  <si>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</si>
  <si>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</si>
  <si>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</si>
  <si>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</si>
  <si>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</si>
  <si>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</si>
  <si>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</si>
  <si>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</si>
  <si>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</si>
  <si>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</si>
  <si>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</si>
  <si>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</si>
  <si>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</si>
  <si>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</si>
  <si>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</si>
  <si>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</si>
  <si>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</si>
  <si>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</si>
  <si>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</si>
  <si>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</si>
  <si>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</si>
  <si>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</si>
  <si>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</si>
  <si>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</si>
  <si>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</si>
  <si>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</si>
  <si>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</si>
  <si>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</si>
  <si>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</si>
  <si>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</si>
  <si>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</si>
  <si>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</si>
  <si>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</si>
  <si>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</si>
  <si>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</si>
  <si>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</si>
  <si>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</si>
  <si>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</si>
  <si>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</si>
  <si>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</si>
  <si>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</si>
  <si>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</si>
  <si>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</si>
  <si>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</si>
  <si>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</si>
  <si>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</si>
  <si>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</si>
  <si>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</si>
  <si>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</si>
  <si>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</si>
  <si>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</si>
  <si>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</si>
  <si>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</si>
  <si>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</si>
  <si>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</si>
  <si>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</si>
  <si>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</si>
  <si>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</si>
  <si>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</si>
  <si>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</si>
  <si>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</si>
  <si>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</si>
  <si>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</si>
  <si>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</si>
  <si>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</si>
  <si>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</si>
  <si>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</si>
  <si>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</si>
  <si>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</si>
  <si>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</si>
  <si>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</si>
  <si>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</si>
  <si>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</si>
  <si>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</si>
  <si>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</si>
  <si>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</si>
  <si>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</si>
  <si>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</si>
  <si>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</si>
  <si>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</si>
  <si>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</si>
  <si>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</si>
  <si>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</si>
  <si>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</si>
  <si>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</si>
  <si>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</si>
  <si>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</si>
  <si>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</si>
  <si>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</si>
  <si>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</si>
  <si>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</si>
  <si>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</si>
  <si>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</si>
  <si>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</si>
  <si>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</si>
  <si>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</si>
  <si>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</si>
  <si>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</si>
  <si>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</si>
  <si>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</si>
  <si>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</si>
  <si>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</si>
  <si>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</si>
  <si>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</si>
  <si>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</si>
  <si>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</si>
  <si>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</si>
  <si>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</si>
  <si>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</si>
  <si>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</si>
  <si>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</si>
  <si>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</si>
  <si>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</si>
  <si>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</si>
  <si>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</si>
  <si>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</si>
  <si>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</si>
  <si>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</si>
  <si>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</si>
  <si>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</si>
  <si>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</si>
  <si>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</si>
  <si>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</si>
  <si>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</si>
  <si>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</si>
  <si>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</si>
  <si>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</si>
  <si>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</si>
  <si>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</si>
  <si>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</si>
  <si>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</si>
  <si>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</si>
  <si>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</si>
  <si>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</si>
  <si>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</si>
  <si>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</si>
  <si>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</si>
  <si>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</si>
  <si>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</si>
  <si>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</si>
  <si>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</si>
  <si>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</si>
  <si>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</si>
  <si>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</si>
  <si>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</si>
  <si>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</si>
  <si>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</si>
  <si>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</si>
  <si>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</si>
  <si>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</si>
  <si>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</si>
  <si>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</si>
  <si>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</si>
  <si>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</si>
  <si>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</si>
  <si>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</si>
  <si>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</si>
  <si>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</si>
  <si>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</si>
  <si>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</si>
  <si>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</si>
  <si>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</si>
  <si>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</si>
  <si>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</si>
  <si>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</si>
  <si>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</si>
  <si>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</si>
  <si>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</si>
  <si>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</si>
  <si>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</si>
  <si>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</si>
  <si>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</si>
  <si>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</si>
  <si>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</si>
  <si>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</si>
  <si>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</si>
  <si>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</si>
  <si>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</si>
  <si>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</si>
  <si>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</si>
  <si>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</si>
  <si>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</si>
  <si>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</si>
  <si>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</si>
  <si>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</si>
  <si>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</si>
  <si>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</si>
  <si>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</si>
  <si>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</si>
  <si>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</si>
  <si>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</si>
  <si>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</si>
  <si>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</si>
  <si>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</si>
  <si>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</si>
  <si>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</si>
  <si>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</si>
  <si>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</si>
  <si>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</si>
  <si>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</si>
  <si>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</si>
  <si>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</si>
  <si>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</si>
  <si>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</si>
  <si>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</si>
  <si>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</si>
  <si>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</si>
  <si>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</si>
  <si>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</si>
  <si>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</si>
  <si>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</si>
  <si>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</si>
  <si>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</si>
  <si>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</si>
  <si>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</si>
  <si>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</si>
  <si>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</si>
  <si>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</si>
  <si>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</si>
  <si>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</si>
  <si>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</si>
  <si>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</si>
  <si>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</si>
  <si>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</si>
  <si>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</si>
  <si>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</si>
  <si>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</si>
  <si>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</si>
  <si>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</si>
  <si>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</si>
  <si>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</si>
  <si>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</si>
  <si>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</si>
  <si>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</si>
  <si>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</si>
  <si>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</si>
  <si>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</si>
  <si>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</si>
  <si>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</si>
  <si>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</si>
  <si>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</si>
  <si>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</si>
  <si>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</si>
  <si>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</si>
  <si>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</si>
  <si>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</si>
  <si>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</si>
  <si>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</si>
  <si>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</si>
  <si>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</si>
  <si>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</si>
  <si>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</si>
  <si>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</si>
  <si>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</si>
  <si>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</si>
  <si>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</si>
  <si>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</si>
  <si>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</si>
  <si>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</si>
  <si>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</si>
  <si>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</si>
  <si>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</si>
  <si>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</si>
  <si>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</si>
  <si>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</si>
  <si>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</si>
  <si>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</si>
  <si>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</si>
  <si>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</si>
  <si>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</si>
  <si>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</si>
  <si>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</si>
  <si>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</si>
  <si>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</si>
  <si>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</si>
  <si>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</si>
  <si>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</si>
  <si>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</si>
  <si>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</si>
  <si>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</si>
  <si>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</si>
  <si>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</si>
  <si>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</si>
  <si>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</si>
  <si>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</si>
  <si>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</si>
  <si>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</si>
  <si>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</si>
  <si>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</si>
  <si>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</si>
  <si>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</si>
  <si>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</si>
  <si>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</si>
  <si>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</si>
  <si>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</si>
  <si>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</si>
  <si>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</si>
  <si>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</si>
  <si>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</si>
  <si>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</si>
  <si>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</si>
  <si>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</si>
  <si>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</si>
  <si>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</si>
  <si>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</si>
  <si>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</si>
  <si>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</si>
  <si>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</si>
  <si>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</si>
  <si>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</si>
  <si>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</si>
  <si>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</si>
  <si>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</si>
  <si>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</si>
  <si>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</si>
  <si>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</si>
  <si>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</si>
  <si>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</si>
  <si>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</si>
  <si>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</si>
  <si>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</si>
  <si>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</si>
  <si>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</si>
  <si>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</si>
  <si>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</si>
  <si>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</si>
  <si>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</si>
  <si>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</si>
  <si>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</si>
  <si>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</si>
  <si>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</si>
  <si>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</si>
  <si>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</si>
  <si>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</si>
  <si>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</si>
  <si>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</si>
  <si>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</si>
  <si>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</si>
  <si>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</si>
  <si>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</si>
  <si>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</si>
  <si>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</si>
  <si>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</si>
  <si>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</si>
  <si>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</si>
  <si>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</si>
  <si>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</si>
  <si>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</si>
  <si>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</si>
  <si>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</si>
  <si>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</si>
  <si>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</si>
  <si>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</si>
  <si>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</si>
  <si>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</si>
  <si>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</si>
  <si>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</si>
  <si>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</si>
  <si>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</si>
  <si>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</si>
  <si>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</si>
  <si>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</si>
  <si>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</si>
  <si>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</si>
  <si>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</si>
  <si>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</si>
  <si>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</si>
  <si>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</si>
  <si>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</si>
  <si>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</si>
  <si>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</si>
  <si>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</si>
  <si>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</si>
  <si>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</si>
  <si>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</si>
  <si>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</si>
  <si>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</si>
  <si>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</si>
  <si>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</si>
  <si>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</si>
  <si>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</si>
  <si>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</si>
  <si>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</si>
  <si>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</si>
  <si>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</si>
  <si>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</si>
  <si>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</si>
  <si>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</si>
  <si>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</si>
  <si>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</si>
  <si>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</si>
  <si>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</si>
  <si>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</si>
  <si>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</si>
  <si>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</si>
  <si>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</si>
  <si>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</si>
  <si>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</si>
  <si>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</si>
  <si>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</si>
  <si>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</si>
  <si>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</si>
  <si>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</si>
  <si>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</si>
  <si>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</si>
  <si>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</si>
  <si>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</si>
  <si>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</si>
  <si>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</si>
  <si>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</si>
  <si>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</si>
  <si>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</si>
  <si>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</si>
  <si>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</si>
  <si>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</si>
  <si>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</si>
  <si>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</si>
  <si>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</si>
  <si>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</si>
  <si>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</si>
  <si>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</si>
  <si>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</si>
  <si>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</si>
  <si>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</si>
  <si>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</si>
  <si>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</si>
  <si>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</si>
  <si>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</si>
  <si>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</si>
  <si>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</si>
  <si>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</si>
  <si>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</si>
  <si>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</si>
  <si>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</si>
  <si>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</si>
  <si>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</si>
  <si>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</si>
  <si>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</si>
  <si>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</si>
  <si>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</si>
  <si>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</si>
  <si>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</si>
  <si>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</si>
  <si>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</si>
  <si>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</si>
  <si>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</si>
  <si>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</si>
  <si>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</si>
  <si>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</si>
  <si>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</si>
  <si>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</si>
  <si>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</si>
  <si>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</si>
  <si>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</si>
  <si>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</si>
  <si>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</si>
  <si>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</si>
  <si>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</si>
  <si>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</si>
  <si>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</si>
  <si>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</si>
  <si>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</si>
  <si>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</si>
  <si>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</si>
  <si>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</si>
  <si>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</si>
  <si>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</si>
  <si>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</si>
  <si>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</si>
  <si>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</si>
  <si>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</si>
  <si>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</si>
  <si>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</si>
  <si>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</si>
  <si>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</si>
  <si>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</si>
  <si>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</si>
  <si>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</si>
  <si>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</si>
  <si>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</si>
  <si>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</si>
  <si>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</si>
  <si>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</si>
  <si>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</si>
  <si>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</si>
  <si>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</si>
  <si>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</si>
  <si>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</si>
  <si>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</si>
  <si>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</si>
  <si>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</si>
  <si>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</si>
  <si>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</si>
  <si>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</si>
  <si>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</si>
  <si>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</si>
  <si>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</si>
  <si>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</si>
  <si>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</si>
  <si>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</si>
  <si>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</si>
  <si>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</si>
  <si>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</si>
  <si>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</si>
  <si>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</si>
  <si>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</si>
  <si>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</si>
  <si>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</si>
  <si>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</si>
  <si>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</si>
  <si>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</si>
  <si>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</si>
  <si>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</si>
  <si>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</si>
  <si>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</si>
  <si>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</si>
  <si>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</si>
  <si>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</si>
  <si>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</si>
  <si>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</si>
  <si>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</si>
  <si>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</si>
  <si>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</si>
  <si>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</si>
  <si>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</si>
  <si>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</si>
  <si>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</si>
  <si>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</si>
  <si>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</si>
  <si>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</si>
  <si>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</si>
  <si>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</si>
  <si>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</si>
  <si>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</si>
  <si>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</si>
  <si>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</si>
  <si>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</si>
  <si>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</si>
  <si>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</si>
  <si>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</si>
  <si>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</si>
  <si>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</si>
  <si>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</si>
  <si>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</si>
  <si>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</si>
  <si>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</si>
  <si>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</si>
  <si>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</si>
  <si>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</si>
  <si>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</si>
  <si>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</si>
  <si>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</si>
  <si>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</si>
  <si>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</si>
  <si>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</si>
  <si>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</si>
  <si>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</si>
  <si>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</si>
  <si>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</si>
  <si>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</si>
  <si>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</si>
  <si>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</si>
  <si>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</si>
  <si>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</si>
  <si>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</si>
  <si>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</si>
  <si>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</si>
  <si>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</si>
  <si>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</si>
  <si>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</si>
  <si>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</si>
  <si>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</si>
  <si>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</si>
  <si>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</si>
  <si>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</si>
  <si>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</si>
  <si>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</si>
  <si>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</si>
  <si>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</si>
  <si>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</si>
  <si>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</si>
  <si>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</si>
  <si>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</si>
  <si>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</si>
  <si>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</si>
  <si>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</si>
  <si>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</si>
  <si>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</si>
  <si>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</si>
  <si>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</si>
  <si>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</si>
  <si>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</si>
  <si>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</si>
  <si>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</si>
  <si>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</si>
  <si>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</si>
  <si>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</si>
  <si>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</si>
  <si>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</si>
  <si>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</si>
  <si>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</si>
  <si>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</si>
  <si>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</si>
  <si>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</si>
  <si>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</si>
  <si>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</si>
  <si>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</si>
  <si>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</si>
  <si>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</si>
  <si>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</si>
  <si>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</si>
  <si>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</si>
  <si>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</si>
  <si>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</si>
  <si>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</si>
  <si>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</si>
  <si>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</si>
  <si>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</si>
  <si>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</si>
  <si>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</si>
  <si>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</si>
  <si>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</si>
  <si>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</si>
  <si>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</si>
  <si>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</si>
  <si>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</si>
  <si>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</si>
  <si>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</si>
  <si>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</si>
  <si>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</si>
  <si>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</si>
  <si>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</si>
  <si>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</si>
  <si>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</si>
  <si>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</si>
  <si>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</si>
  <si>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</si>
  <si>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</si>
  <si>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</si>
  <si>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</si>
  <si>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</si>
  <si>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</si>
  <si>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</si>
  <si>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</si>
  <si>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</si>
  <si>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</si>
  <si>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</si>
  <si>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</si>
  <si>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</si>
  <si>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</si>
  <si>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</si>
  <si>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</si>
  <si>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</si>
  <si>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</si>
  <si>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</si>
  <si>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</si>
  <si>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</si>
  <si>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</si>
  <si>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</si>
  <si>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</si>
  <si>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</si>
  <si>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</si>
  <si>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</si>
  <si>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</si>
  <si>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</si>
  <si>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</si>
  <si>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</si>
  <si>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</si>
  <si>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</si>
  <si>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</si>
  <si>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</si>
  <si>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</si>
  <si>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</si>
  <si>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</si>
  <si>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</si>
  <si>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</si>
  <si>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</si>
  <si>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</si>
  <si>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</si>
  <si>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</si>
  <si>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</si>
  <si>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</si>
  <si>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</si>
  <si>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</si>
  <si>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</si>
  <si>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</si>
  <si>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</si>
  <si>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</si>
  <si>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</si>
  <si>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</si>
  <si>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</si>
  <si>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</si>
  <si>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</si>
  <si>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</si>
  <si>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</si>
  <si>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</si>
  <si>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</si>
  <si>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</si>
  <si>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</si>
  <si>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</si>
  <si>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</si>
  <si>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</si>
  <si>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</si>
  <si>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</si>
  <si>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</si>
  <si>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</si>
  <si>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</si>
  <si>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</si>
  <si>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</si>
  <si>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</si>
  <si>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</si>
  <si>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</si>
  <si>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</si>
  <si>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</si>
  <si>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</si>
  <si>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</si>
  <si>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</si>
  <si>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</si>
  <si>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</si>
  <si>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</si>
  <si>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</si>
  <si>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</si>
  <si>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</si>
  <si>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</si>
  <si>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</si>
  <si>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</si>
  <si>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</si>
  <si>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</si>
  <si>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</si>
  <si>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</si>
  <si>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</si>
  <si>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</si>
  <si>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</si>
  <si>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</si>
  <si>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</si>
  <si>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</si>
  <si>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</si>
  <si>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</si>
  <si>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</si>
  <si>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</si>
  <si>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</si>
  <si>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</si>
  <si>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</si>
  <si>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</si>
  <si>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</si>
  <si>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</si>
  <si>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</si>
  <si>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</si>
  <si>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</si>
  <si>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</si>
  <si>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</si>
  <si>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</si>
  <si>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</si>
  <si>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</si>
  <si>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</si>
  <si>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</si>
  <si>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</si>
  <si>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</si>
  <si>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</si>
  <si>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</si>
  <si>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</si>
  <si>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</si>
  <si>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</si>
  <si>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</si>
  <si>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</si>
  <si>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</si>
  <si>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</si>
  <si>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</si>
  <si>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</si>
  <si>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</si>
  <si>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</si>
  <si>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</si>
  <si>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</si>
  <si>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</si>
  <si>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</si>
  <si>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</si>
  <si>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</si>
  <si>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</si>
  <si>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</si>
  <si>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</si>
  <si>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</si>
  <si>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</si>
  <si>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</si>
  <si>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</si>
  <si>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</si>
  <si>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</si>
  <si>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</si>
  <si>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</si>
  <si>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</si>
  <si>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</si>
  <si>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</si>
  <si>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</si>
  <si>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</si>
  <si>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</si>
  <si>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</si>
  <si>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</si>
  <si>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</si>
  <si>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</si>
  <si>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</si>
  <si>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</si>
  <si>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</si>
  <si>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</si>
  <si>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</si>
  <si>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</si>
  <si>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</si>
  <si>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</si>
  <si>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</si>
  <si>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</si>
  <si>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</si>
  <si>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</si>
  <si>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</si>
  <si>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</si>
  <si>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</si>
  <si>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</si>
  <si>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</si>
  <si>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</si>
  <si>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</si>
  <si>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</si>
  <si>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</si>
  <si>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</si>
  <si>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</si>
  <si>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</si>
  <si>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</si>
  <si>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</si>
  <si>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</si>
  <si>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</si>
  <si>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</si>
  <si>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</si>
  <si>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</si>
  <si>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</si>
  <si>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</si>
  <si>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</si>
  <si>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</si>
  <si>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</si>
  <si>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</si>
  <si>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</si>
  <si>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</si>
  <si>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</si>
  <si>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</si>
  <si>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</si>
  <si>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</si>
  <si>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</si>
  <si>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</si>
  <si>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</si>
  <si>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</si>
  <si>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</si>
  <si>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</si>
  <si>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</si>
  <si>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</si>
  <si>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</si>
  <si>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</si>
  <si>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</si>
  <si>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</si>
  <si>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</si>
  <si>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</si>
  <si>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</si>
  <si>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</si>
  <si>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</si>
  <si>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</si>
  <si>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</si>
  <si>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</si>
  <si>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</si>
  <si>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</si>
  <si>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</si>
  <si>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</si>
  <si>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</si>
  <si>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</si>
  <si>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</si>
  <si>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</si>
  <si>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</si>
  <si>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</si>
  <si>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</si>
  <si>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</si>
  <si>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</si>
  <si>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</si>
  <si>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</si>
  <si>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</si>
  <si>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</si>
  <si>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</si>
  <si>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</si>
  <si>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</si>
  <si>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</si>
  <si>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</si>
  <si>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</si>
  <si>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</si>
  <si>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</si>
  <si>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</si>
  <si>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</si>
  <si>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</si>
  <si>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</si>
  <si>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</si>
  <si>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</si>
  <si>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</si>
  <si>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</si>
  <si>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</si>
  <si>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</si>
  <si>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</si>
  <si>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</si>
  <si>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</si>
  <si>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</si>
  <si>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</si>
  <si>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</si>
  <si>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</si>
  <si>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</si>
  <si>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</si>
  <si>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</si>
  <si>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</si>
  <si>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</si>
  <si>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</si>
  <si>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</si>
  <si>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</si>
  <si>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</si>
  <si>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</si>
  <si>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</si>
  <si>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</si>
  <si>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</si>
  <si>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</si>
  <si>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</si>
  <si>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</si>
  <si>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</si>
  <si>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</si>
  <si>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</si>
  <si>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</si>
  <si>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</si>
  <si>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</si>
  <si>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</si>
  <si>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</si>
  <si>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</si>
  <si>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</si>
  <si>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</si>
  <si>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</si>
  <si>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</si>
  <si>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</si>
  <si>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</si>
  <si>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</si>
  <si>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</si>
  <si>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</si>
  <si>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</si>
  <si>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</si>
  <si>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</si>
  <si>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</si>
  <si>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</si>
  <si>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</si>
  <si>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</si>
  <si>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</si>
  <si>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</si>
  <si>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</si>
  <si>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</si>
  <si>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</si>
  <si>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</si>
  <si>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</si>
  <si>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</si>
  <si>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</si>
  <si>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</si>
  <si>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</si>
  <si>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</si>
  <si>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</si>
  <si>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</si>
  <si>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</si>
  <si>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</si>
  <si>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</si>
  <si>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</si>
  <si>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</si>
  <si>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</si>
  <si>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</si>
  <si>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</si>
  <si>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</si>
  <si>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</si>
  <si>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</si>
  <si>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</si>
  <si>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</si>
  <si>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</si>
  <si>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</si>
  <si>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</si>
  <si>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</si>
  <si>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</si>
  <si>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</si>
  <si>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</si>
  <si>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</si>
  <si>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</si>
  <si>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</si>
  <si>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</si>
  <si>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</si>
  <si>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</si>
  <si>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</si>
  <si>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</si>
  <si>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</si>
  <si>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</si>
  <si>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</si>
  <si>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</si>
  <si>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</si>
  <si>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</si>
  <si>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</si>
  <si>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</si>
  <si>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</si>
  <si>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</si>
  <si>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</si>
  <si>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</si>
  <si>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</si>
  <si>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</si>
  <si>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</si>
  <si>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</si>
  <si>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</si>
  <si>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</si>
  <si>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</si>
  <si>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</si>
  <si>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</si>
  <si>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</si>
  <si>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</si>
  <si>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</si>
  <si>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</si>
  <si>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</si>
  <si>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</si>
  <si>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</si>
  <si>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</si>
  <si>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</si>
  <si>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</si>
  <si>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</si>
  <si>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</si>
  <si>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</si>
  <si>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</si>
  <si>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</si>
  <si>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</si>
  <si>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</si>
  <si>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</si>
  <si>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</si>
  <si>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</si>
  <si>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</si>
  <si>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</si>
  <si>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</si>
  <si>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</si>
  <si>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</si>
  <si>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</si>
  <si>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</si>
  <si>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</si>
  <si>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</si>
  <si>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</si>
  <si>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</si>
  <si>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</si>
  <si>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</si>
  <si>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</si>
  <si>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</si>
  <si>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</si>
  <si>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</si>
  <si>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</si>
  <si>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</si>
  <si>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</si>
  <si>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</si>
  <si>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</si>
  <si>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</si>
  <si>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</si>
  <si>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</si>
  <si>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</si>
  <si>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</si>
  <si>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</si>
  <si>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</si>
  <si>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</si>
  <si>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</si>
  <si>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</si>
  <si>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</si>
  <si>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</si>
  <si>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</si>
  <si>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</si>
  <si>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</si>
  <si>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</si>
  <si>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</si>
  <si>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</si>
  <si>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</si>
  <si>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</si>
  <si>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</si>
  <si>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</si>
  <si>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</si>
  <si>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</si>
  <si>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</si>
  <si>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</si>
  <si>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</si>
  <si>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</si>
  <si>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</si>
  <si>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</si>
  <si>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</si>
  <si>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</si>
  <si>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</si>
  <si>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</si>
  <si>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</si>
  <si>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</si>
  <si>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</si>
  <si>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</si>
  <si>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</si>
  <si>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</si>
  <si>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</si>
  <si>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</si>
  <si>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</si>
  <si>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</si>
  <si>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</si>
  <si>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</si>
  <si>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</si>
  <si>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</si>
  <si>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</si>
  <si>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</si>
  <si>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</si>
  <si>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</si>
  <si>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</si>
  <si>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</si>
  <si>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</si>
  <si>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</si>
  <si>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</si>
  <si>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</si>
  <si>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</si>
  <si>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</si>
  <si>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</si>
  <si>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</si>
  <si>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</si>
  <si>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</si>
  <si>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</si>
  <si>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</si>
  <si>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</si>
  <si>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</si>
  <si>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</si>
  <si>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</si>
  <si>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</si>
  <si>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</si>
  <si>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</si>
  <si>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</si>
  <si>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</si>
  <si>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</si>
  <si>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</si>
  <si>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</si>
  <si>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</si>
  <si>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</si>
  <si>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</si>
  <si>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</si>
  <si>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</si>
  <si>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</si>
  <si>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</si>
  <si>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</si>
  <si>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</si>
  <si>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</si>
  <si>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</si>
  <si>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</si>
  <si>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</si>
  <si>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</si>
  <si>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</si>
  <si>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</si>
  <si>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</si>
  <si>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</si>
  <si>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</si>
  <si>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</si>
  <si>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</si>
  <si>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</si>
  <si>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</si>
  <si>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</si>
  <si>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</si>
  <si>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</si>
  <si>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</si>
  <si>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</si>
  <si>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</si>
  <si>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</si>
  <si>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</si>
  <si>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</si>
  <si>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</si>
  <si>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</si>
  <si>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</si>
  <si>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</si>
  <si>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</si>
  <si>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</si>
  <si>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</si>
  <si>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</si>
  <si>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</si>
  <si>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</si>
  <si>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</si>
  <si>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</si>
  <si>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</si>
  <si>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</si>
  <si>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</si>
  <si>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</si>
  <si>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</si>
  <si>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</si>
  <si>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</si>
  <si>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</si>
  <si>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</si>
  <si>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</si>
  <si>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</si>
  <si>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</si>
  <si>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</si>
  <si>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</si>
  <si>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</si>
  <si>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</si>
  <si>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</si>
  <si>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</si>
  <si>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</si>
  <si>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</si>
  <si>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</si>
  <si>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</si>
  <si>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</si>
  <si>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</si>
  <si>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</si>
  <si>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</si>
  <si>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</si>
  <si>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</si>
  <si>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</si>
  <si>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</si>
  <si>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</si>
  <si>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</si>
  <si>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</si>
  <si>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</si>
  <si>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</si>
  <si>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</si>
  <si>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</si>
  <si>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</si>
  <si>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</si>
  <si>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</si>
  <si>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</si>
  <si>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</si>
  <si>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</si>
  <si>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</si>
  <si>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</si>
  <si>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</si>
  <si>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</si>
  <si>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</si>
  <si>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</si>
  <si>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</si>
  <si>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</si>
  <si>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</si>
  <si>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</si>
  <si>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</si>
  <si>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</si>
  <si>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</si>
  <si>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</si>
  <si>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</si>
  <si>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</si>
  <si>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</si>
  <si>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</si>
  <si>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</si>
  <si>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</si>
  <si>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</si>
  <si>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</si>
  <si>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</si>
  <si>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</si>
  <si>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</si>
  <si>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</si>
  <si>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</si>
  <si>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</si>
  <si>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</si>
  <si>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</si>
  <si>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</si>
  <si>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</si>
  <si>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</si>
  <si>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</si>
  <si>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</si>
  <si>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</si>
  <si>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</si>
  <si>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</si>
  <si>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</si>
  <si>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</si>
  <si>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</si>
  <si>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</si>
  <si>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</si>
  <si>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</si>
  <si>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</si>
  <si>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</si>
  <si>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</si>
  <si>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</si>
  <si>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</si>
  <si>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</si>
  <si>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</si>
  <si>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</si>
  <si>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</si>
  <si>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</si>
  <si>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</si>
  <si>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</si>
  <si>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</si>
  <si>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</si>
  <si>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</si>
  <si>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</si>
  <si>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</si>
  <si>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</si>
  <si>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</si>
  <si>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</si>
  <si>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</si>
  <si>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</si>
  <si>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</si>
  <si>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</si>
  <si>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</si>
  <si>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</si>
  <si>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</si>
  <si>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</si>
  <si>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</si>
  <si>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</si>
  <si>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</si>
  <si>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</si>
  <si>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</si>
  <si>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</si>
  <si>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</si>
  <si>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</si>
  <si>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</si>
  <si>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</si>
  <si>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</si>
  <si>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</si>
  <si>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</si>
  <si>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</si>
  <si>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</si>
  <si>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</si>
  <si>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</si>
  <si>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</si>
  <si>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</si>
  <si>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</si>
  <si>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</si>
  <si>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</si>
  <si>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</si>
  <si>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</si>
  <si>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</si>
  <si>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</si>
  <si>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</si>
  <si>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</si>
  <si>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</si>
  <si>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</si>
  <si>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</si>
  <si>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</si>
  <si>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</si>
  <si>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</si>
  <si>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</si>
  <si>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</si>
  <si>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</si>
  <si>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</si>
  <si>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</si>
  <si>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</si>
  <si>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</si>
  <si>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</si>
  <si>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</si>
  <si>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</si>
  <si>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</si>
  <si>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</si>
  <si>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</si>
  <si>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</si>
  <si>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</si>
  <si>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</si>
  <si>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</si>
  <si>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</si>
  <si>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</si>
  <si>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</si>
  <si>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</si>
  <si>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</si>
  <si>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</si>
  <si>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</si>
  <si>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</si>
  <si>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</si>
  <si>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</si>
  <si>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</si>
  <si>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</si>
  <si>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</si>
  <si>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</si>
  <si>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</si>
  <si>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</si>
  <si>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</si>
  <si>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</si>
  <si>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</si>
  <si>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</si>
  <si>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</si>
  <si>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</si>
  <si>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</si>
  <si>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</si>
  <si>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</si>
  <si>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</si>
  <si>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</si>
  <si>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</si>
  <si>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</si>
  <si>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</si>
  <si>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</si>
  <si>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</si>
  <si>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</si>
  <si>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</si>
  <si>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</si>
  <si>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</si>
  <si>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</si>
  <si>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</si>
  <si>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</si>
  <si>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</si>
  <si>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</si>
  <si>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</si>
  <si>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</si>
  <si>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</si>
  <si>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</si>
  <si>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</si>
  <si>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</si>
  <si>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</si>
  <si>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</si>
  <si>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</si>
  <si>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</si>
  <si>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</si>
  <si>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</si>
  <si>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</si>
  <si>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</si>
  <si>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</si>
  <si>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</si>
  <si>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</si>
  <si>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</si>
  <si>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</si>
  <si>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</si>
  <si>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</si>
  <si>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</si>
  <si>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</si>
  <si>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</si>
  <si>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</si>
  <si>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</si>
  <si>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</si>
  <si>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</si>
  <si>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</si>
  <si>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</si>
  <si>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</si>
  <si>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</si>
  <si>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</si>
  <si>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</si>
  <si>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</si>
  <si>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</si>
  <si>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</si>
  <si>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</si>
  <si>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</si>
  <si>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</si>
  <si>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</si>
  <si>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</si>
  <si>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</si>
  <si>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</si>
  <si>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</si>
  <si>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</si>
  <si>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</si>
  <si>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</si>
  <si>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</si>
  <si>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</si>
  <si>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</si>
  <si>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</si>
  <si>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</si>
  <si>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</si>
  <si>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</si>
  <si>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</si>
  <si>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</si>
  <si>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</si>
  <si>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</si>
  <si>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</si>
  <si>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</si>
  <si>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</si>
  <si>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</si>
  <si>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</si>
  <si>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</si>
  <si>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</si>
  <si>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</si>
  <si>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</si>
  <si>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</si>
  <si>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</si>
  <si>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</si>
  <si>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</si>
  <si>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</si>
  <si>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</si>
  <si>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</si>
  <si>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</si>
  <si>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</si>
  <si>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</si>
  <si>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</si>
  <si>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</si>
  <si>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</si>
  <si>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</si>
  <si>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</si>
  <si>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</si>
  <si>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</si>
  <si>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</si>
  <si>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</si>
  <si>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</si>
  <si>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</si>
  <si>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</si>
  <si>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</si>
  <si>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</si>
  <si>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</si>
  <si>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</si>
  <si>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</si>
  <si>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</si>
  <si>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</si>
  <si>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</si>
  <si>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</si>
  <si>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</si>
  <si>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</si>
  <si>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</si>
  <si>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</si>
  <si>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</si>
  <si>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</si>
  <si>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</si>
  <si>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</si>
  <si>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</si>
  <si>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</si>
  <si>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</si>
  <si>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</si>
  <si>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</si>
  <si>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</si>
  <si>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</si>
  <si>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</si>
  <si>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</si>
  <si>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</si>
  <si>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</si>
  <si>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</si>
  <si>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</si>
  <si>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</si>
  <si>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</si>
  <si>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</si>
  <si>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</si>
  <si>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</si>
  <si>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</si>
  <si>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</si>
  <si>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</si>
  <si>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</si>
  <si>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</si>
  <si>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</si>
  <si>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</si>
  <si>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</si>
  <si>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</si>
  <si>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</si>
  <si>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</si>
  <si>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</si>
  <si>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</si>
  <si>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</si>
  <si>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</si>
  <si>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</si>
  <si>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</si>
  <si>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</si>
  <si>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</si>
  <si>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</si>
  <si>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</si>
  <si>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</si>
  <si>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</si>
  <si>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</si>
  <si>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</si>
  <si>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</si>
  <si>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</si>
  <si>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</si>
  <si>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</si>
  <si>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</si>
  <si>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</si>
  <si>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</si>
  <si>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</si>
  <si>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</si>
  <si>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</si>
  <si>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</si>
  <si>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</si>
  <si>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</si>
  <si>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</si>
  <si>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</si>
  <si>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</si>
  <si>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</si>
  <si>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</si>
  <si>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</si>
  <si>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</si>
  <si>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</si>
  <si>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</si>
  <si>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</si>
  <si>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</si>
  <si>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</si>
  <si>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</si>
  <si>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</si>
  <si>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</si>
  <si>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</si>
  <si>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</si>
  <si>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</si>
  <si>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</si>
  <si>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</si>
  <si>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</si>
  <si>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</si>
  <si>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</si>
  <si>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</si>
  <si>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</si>
  <si>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</si>
  <si>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</si>
  <si>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</si>
  <si>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</si>
  <si>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</si>
  <si>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</si>
  <si>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</si>
  <si>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</si>
  <si>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</si>
  <si>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</si>
  <si>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</si>
  <si>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</si>
  <si>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</si>
  <si>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</si>
  <si>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</si>
  <si>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</si>
  <si>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</si>
  <si>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</si>
  <si>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</si>
  <si>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</si>
  <si>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</si>
  <si>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</si>
  <si>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</si>
  <si>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</si>
  <si>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</si>
  <si>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</si>
  <si>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</si>
  <si>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</si>
  <si>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</si>
  <si>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</si>
  <si>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</si>
  <si>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</si>
  <si>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</si>
  <si>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</si>
  <si>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</si>
  <si>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</si>
  <si>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</si>
  <si>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</si>
  <si>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</si>
  <si>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</si>
  <si>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</si>
  <si>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</si>
  <si>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</si>
  <si>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</si>
  <si>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</si>
  <si>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</si>
  <si>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</si>
  <si>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</si>
  <si>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</si>
  <si>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</si>
  <si>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</si>
  <si>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</si>
  <si>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</si>
  <si>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</si>
  <si>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</si>
  <si>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</si>
  <si>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</si>
  <si>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</si>
  <si>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</si>
  <si>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</si>
  <si>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</si>
  <si>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</si>
  <si>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</si>
  <si>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</si>
  <si>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</si>
  <si>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</si>
  <si>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</si>
  <si>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</si>
  <si>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</si>
  <si>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</si>
  <si>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</si>
  <si>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</si>
  <si>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</si>
  <si>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</si>
  <si>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</si>
  <si>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</si>
  <si>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</si>
  <si>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</si>
  <si>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</si>
  <si>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</si>
  <si>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</si>
  <si>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</si>
  <si>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</si>
  <si>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</si>
  <si>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</si>
  <si>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</si>
  <si>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</si>
  <si>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</si>
  <si>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</si>
  <si>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</si>
  <si>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</si>
  <si>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</si>
  <si>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</si>
  <si>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</si>
  <si>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</si>
  <si>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</si>
  <si>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</si>
  <si>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</si>
  <si>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</si>
  <si>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</si>
  <si>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</si>
  <si>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</si>
  <si>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</si>
  <si>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</si>
  <si>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</si>
  <si>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</si>
  <si>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</si>
  <si>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</si>
  <si>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</si>
  <si>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</si>
  <si>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</si>
  <si>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</si>
  <si>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</si>
  <si>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</si>
  <si>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</si>
  <si>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</si>
  <si>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</si>
  <si>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</si>
  <si>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</si>
  <si>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</si>
  <si>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</si>
  <si>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</si>
  <si>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</si>
  <si>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</si>
  <si>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</si>
  <si>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</si>
  <si>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</si>
  <si>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</si>
  <si>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</si>
  <si>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</si>
  <si>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</si>
  <si>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</si>
  <si>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</si>
  <si>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</si>
  <si>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</si>
  <si>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</si>
  <si>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</si>
  <si>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</si>
  <si>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</si>
  <si>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</si>
  <si>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</si>
  <si>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</si>
  <si>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</si>
  <si>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</si>
  <si>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</si>
  <si>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</si>
  <si>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</si>
  <si>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</si>
  <si>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</si>
  <si>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</si>
  <si>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</si>
  <si>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</si>
  <si>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</si>
  <si>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</si>
  <si>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</si>
  <si>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</si>
  <si>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</si>
  <si>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</si>
  <si>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</si>
  <si>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</si>
  <si>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</si>
  <si>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</si>
  <si>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</si>
  <si>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</si>
  <si>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</si>
  <si>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</si>
  <si>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</si>
  <si>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</si>
  <si>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</si>
  <si>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</si>
  <si>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</si>
  <si>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</si>
  <si>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</si>
  <si>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</si>
  <si>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</si>
  <si>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</si>
  <si>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</si>
  <si>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</si>
  <si>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</si>
  <si>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</si>
  <si>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</si>
  <si>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</si>
  <si>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</si>
  <si>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</si>
  <si>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</si>
  <si>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</si>
  <si>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</si>
  <si>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</si>
  <si>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</si>
  <si>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</si>
  <si>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</si>
  <si>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</si>
  <si>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</si>
  <si>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</si>
  <si>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</si>
  <si>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</si>
  <si>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</si>
  <si>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</si>
  <si>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</si>
  <si>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</si>
  <si>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</si>
  <si>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</si>
  <si>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</si>
  <si>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</si>
  <si>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</si>
  <si>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</si>
  <si>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</si>
  <si>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</si>
  <si>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</si>
  <si>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</si>
  <si>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</si>
  <si>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</si>
  <si>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</si>
  <si>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</si>
  <si>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</si>
  <si>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</si>
  <si>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</si>
  <si>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</si>
  <si>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</si>
  <si>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</si>
  <si>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</si>
  <si>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</si>
  <si>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</si>
  <si>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</si>
  <si>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</si>
  <si>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</si>
  <si>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</si>
  <si>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</si>
  <si>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</si>
  <si>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</si>
  <si>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</si>
  <si>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</si>
  <si>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</si>
  <si>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</si>
  <si>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</si>
  <si>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</si>
  <si>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</si>
  <si>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</si>
  <si>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</si>
  <si>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</si>
  <si>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</si>
  <si>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</si>
  <si>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</si>
  <si>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</si>
  <si>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</si>
  <si>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</si>
  <si>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</si>
  <si>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</si>
  <si>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</si>
  <si>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</si>
  <si>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</si>
  <si>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</si>
  <si>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</si>
  <si>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</si>
  <si>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</si>
  <si>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</si>
  <si>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</si>
  <si>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</si>
  <si>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</si>
  <si>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</si>
  <si>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</si>
  <si>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</si>
  <si>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</si>
  <si>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</si>
  <si>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</si>
  <si>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</si>
  <si>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</si>
  <si>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</si>
  <si>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</si>
  <si>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</si>
  <si>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</si>
  <si>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</si>
  <si>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</si>
  <si>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</si>
  <si>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</si>
  <si>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</si>
  <si>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</si>
  <si>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</si>
  <si>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</si>
  <si>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</si>
  <si>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</si>
  <si>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</si>
  <si>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</si>
  <si>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</si>
  <si>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</si>
  <si>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</si>
  <si>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</si>
  <si>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</si>
  <si>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</si>
  <si>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</si>
  <si>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</si>
  <si>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</si>
  <si>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</si>
  <si>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</si>
  <si>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</si>
  <si>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</si>
  <si>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</si>
  <si>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</si>
  <si>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</si>
  <si>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</si>
  <si>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</si>
  <si>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</si>
  <si>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</si>
  <si>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</si>
  <si>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</si>
  <si>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</si>
  <si>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</si>
  <si>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</si>
  <si>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</si>
  <si>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</si>
  <si>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</si>
  <si>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</si>
  <si>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</si>
  <si>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</si>
  <si>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</si>
  <si>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</si>
  <si>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</si>
  <si>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</si>
  <si>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</si>
  <si>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</si>
  <si>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</si>
  <si>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</si>
  <si>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</si>
  <si>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</si>
  <si>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</si>
  <si>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</si>
  <si>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</si>
  <si>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</si>
  <si>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</si>
  <si>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</si>
  <si>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</si>
  <si>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</si>
  <si>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</si>
  <si>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</si>
  <si>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</si>
  <si>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</si>
  <si>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</si>
  <si>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</si>
  <si>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</si>
  <si>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</si>
  <si>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</si>
  <si>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</si>
  <si>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</si>
  <si>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</si>
  <si>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</si>
  <si>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</si>
  <si>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</si>
  <si>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</si>
  <si>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</si>
  <si>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</si>
  <si>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</si>
  <si>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</si>
  <si>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</si>
  <si>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</si>
  <si>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</si>
  <si>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</si>
  <si>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</si>
  <si>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</si>
  <si>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</si>
  <si>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</si>
  <si>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</si>
  <si>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</si>
  <si>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</si>
  <si>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</si>
  <si>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</si>
  <si>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</si>
  <si>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</si>
  <si>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</si>
  <si>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</si>
  <si>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</si>
  <si>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</si>
  <si>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</si>
  <si>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</si>
  <si>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</si>
  <si>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</si>
  <si>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</si>
  <si>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</si>
  <si>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</si>
  <si>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</si>
  <si>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</si>
  <si>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</si>
  <si>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</si>
  <si>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</si>
  <si>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</si>
  <si>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</si>
  <si>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</si>
  <si>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</si>
  <si>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</si>
  <si>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</si>
  <si>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</si>
  <si>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</si>
  <si>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</si>
  <si>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</si>
  <si>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</si>
  <si>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</si>
  <si>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</si>
  <si>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</si>
  <si>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</si>
  <si>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</si>
  <si>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</si>
  <si>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</si>
  <si>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</si>
  <si>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</si>
  <si>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</si>
  <si>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</si>
  <si>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</si>
  <si>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</si>
  <si>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</si>
  <si>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</si>
  <si>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</si>
  <si>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</si>
  <si>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</si>
  <si>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</si>
  <si>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</si>
  <si>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</si>
  <si>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</si>
  <si>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</si>
  <si>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</si>
  <si>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</si>
  <si>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</si>
  <si>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</si>
  <si>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</si>
  <si>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</si>
  <si>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</si>
  <si>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</si>
  <si>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</si>
  <si>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</si>
  <si>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</si>
  <si>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</si>
  <si>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</si>
  <si>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</si>
  <si>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</si>
  <si>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</si>
  <si>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</si>
  <si>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</si>
  <si>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</si>
  <si>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</si>
  <si>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</si>
  <si>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</si>
  <si>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</si>
  <si>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</si>
  <si>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</si>
  <si>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</si>
  <si>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</si>
  <si>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</si>
  <si>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</si>
  <si>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</si>
  <si>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</si>
  <si>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</si>
  <si>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</si>
  <si>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</si>
  <si>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</si>
  <si>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</si>
  <si>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</si>
  <si>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</si>
  <si>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</si>
  <si>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</si>
  <si>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</si>
  <si>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</si>
  <si>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</si>
  <si>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</si>
  <si>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</si>
  <si>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</si>
  <si>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</si>
  <si>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</si>
  <si>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</si>
  <si>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</si>
  <si>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</si>
  <si>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</si>
  <si>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</si>
  <si>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</si>
  <si>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</si>
  <si>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</si>
  <si>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</si>
  <si>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</si>
  <si>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</si>
  <si>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</si>
  <si>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</si>
  <si>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</si>
  <si>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</si>
  <si>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</si>
  <si>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</si>
  <si>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</si>
  <si>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</si>
  <si>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</si>
  <si>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</si>
  <si>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</si>
  <si>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</si>
  <si>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</si>
  <si>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</si>
  <si>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</si>
  <si>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</si>
  <si>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</si>
  <si>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</si>
  <si>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</si>
  <si>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</si>
  <si>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</si>
  <si>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</si>
  <si>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</si>
  <si>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</si>
  <si>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</si>
  <si>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</si>
  <si>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</si>
  <si>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</si>
  <si>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</si>
  <si>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</si>
  <si>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</si>
  <si>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</si>
  <si>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</si>
  <si>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</si>
  <si>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</si>
  <si>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</si>
  <si>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</si>
  <si>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</si>
  <si>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</si>
  <si>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</si>
  <si>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</si>
  <si>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</si>
  <si>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</si>
  <si>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</si>
  <si>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</si>
  <si>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</si>
  <si>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</si>
  <si>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</si>
  <si>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</si>
  <si>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</si>
  <si>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</si>
  <si>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</si>
  <si>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</si>
  <si>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</si>
  <si>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</si>
  <si>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</si>
  <si>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</si>
  <si>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</si>
  <si>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</si>
  <si>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</si>
  <si>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</si>
  <si>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</si>
  <si>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</si>
  <si>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</si>
  <si>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</si>
  <si>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</si>
  <si>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</si>
  <si>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</si>
  <si>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</si>
  <si>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</si>
  <si>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</si>
  <si>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</si>
  <si>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</si>
  <si>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</si>
  <si>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</si>
  <si>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</si>
  <si>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</si>
  <si>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</si>
  <si>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</si>
  <si>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</si>
  <si>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</si>
  <si>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</si>
  <si>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</si>
  <si>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</si>
  <si>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</si>
  <si>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</si>
  <si>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</si>
  <si>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</si>
  <si>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</si>
  <si>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</si>
  <si>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</si>
  <si>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</si>
  <si>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</si>
  <si>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</si>
  <si>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</si>
  <si>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</si>
  <si>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</si>
  <si>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</si>
  <si>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</si>
  <si>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</si>
  <si>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</si>
  <si>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</si>
  <si>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</si>
  <si>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</si>
  <si>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</si>
  <si>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</si>
  <si>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</si>
  <si>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</si>
  <si>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</si>
  <si>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</si>
  <si>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</si>
  <si>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</si>
  <si>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</si>
  <si>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</si>
  <si>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</si>
  <si>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</si>
  <si>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</si>
  <si>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</si>
  <si>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</si>
  <si>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</si>
  <si>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</si>
  <si>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</si>
  <si>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</si>
  <si>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</si>
  <si>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</si>
  <si>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</si>
  <si>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</si>
  <si>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</si>
  <si>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</si>
  <si>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</si>
  <si>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</si>
  <si>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</si>
  <si>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</si>
  <si>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</si>
  <si>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</si>
  <si>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</si>
  <si>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</si>
  <si>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</si>
  <si>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</si>
  <si>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</si>
  <si>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</si>
  <si>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</si>
  <si>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</si>
  <si>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</si>
  <si>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</si>
  <si>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</si>
  <si>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</si>
  <si>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</si>
  <si>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</si>
  <si>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</si>
  <si>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</si>
  <si>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</si>
  <si>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</si>
  <si>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</si>
  <si>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</si>
  <si>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</si>
  <si>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</si>
  <si>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</si>
  <si>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</si>
  <si>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</si>
  <si>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</si>
  <si>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</si>
  <si>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</si>
  <si>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</si>
  <si>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</si>
  <si>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</si>
  <si>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</si>
  <si>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</si>
  <si>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</si>
  <si>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</si>
  <si>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</si>
  <si>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</si>
  <si>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</si>
  <si>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</si>
  <si>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</si>
  <si>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</si>
  <si>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</si>
  <si>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</si>
  <si>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</si>
  <si>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</si>
  <si>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</si>
  <si>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</si>
  <si>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</si>
  <si>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</si>
  <si>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</si>
  <si>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</si>
  <si>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</si>
  <si>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</si>
  <si>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</si>
  <si>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</si>
  <si>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</si>
  <si>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</si>
  <si>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</si>
  <si>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</si>
  <si>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</si>
  <si>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</si>
  <si>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</si>
  <si>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</si>
  <si>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</si>
  <si>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</si>
  <si>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</si>
  <si>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</si>
  <si>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</si>
  <si>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</si>
  <si>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</si>
  <si>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</si>
  <si>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</si>
  <si>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</si>
  <si>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</si>
  <si>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</si>
  <si>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</si>
  <si>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</si>
  <si>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</si>
  <si>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</si>
  <si>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</si>
  <si>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</si>
  <si>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</si>
  <si>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</si>
  <si>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</si>
  <si>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</si>
  <si>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</si>
  <si>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</si>
  <si>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</si>
  <si>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</si>
  <si>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</si>
  <si>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</si>
  <si>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</si>
  <si>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</si>
  <si>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</si>
  <si>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</si>
  <si>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</si>
  <si>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</si>
  <si>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</si>
  <si>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</si>
  <si>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</si>
  <si>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</si>
  <si>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</si>
  <si>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</si>
  <si>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</si>
  <si>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</si>
  <si>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</si>
  <si>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</si>
  <si>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</si>
  <si>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</si>
  <si>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</si>
  <si>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</si>
  <si>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</si>
  <si>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</si>
  <si>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</si>
  <si>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</si>
  <si>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</si>
  <si>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</si>
  <si>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</si>
  <si>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</si>
  <si>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</si>
  <si>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</si>
  <si>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</si>
  <si>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</si>
  <si>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</si>
  <si>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</si>
  <si>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</si>
  <si>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</si>
  <si>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</si>
  <si>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</si>
  <si>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</si>
  <si>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</si>
  <si>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</si>
  <si>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</si>
  <si>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</si>
  <si>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</si>
  <si>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</si>
  <si>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</si>
  <si>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</si>
  <si>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</si>
  <si>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</si>
  <si>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</si>
  <si>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</si>
  <si>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</si>
  <si>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</si>
  <si>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</si>
  <si>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</si>
  <si>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</si>
  <si>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</si>
  <si>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</si>
  <si>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</si>
  <si>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</si>
  <si>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</si>
  <si>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</si>
  <si>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</si>
  <si>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</si>
  <si>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</si>
  <si>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</si>
  <si>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</si>
  <si>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</si>
  <si>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</si>
  <si>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</si>
  <si>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</si>
  <si>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</si>
  <si>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</si>
  <si>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</si>
  <si>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</si>
  <si>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</si>
  <si>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</si>
  <si>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</si>
  <si>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</si>
  <si>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</si>
  <si>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</si>
  <si>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</si>
  <si>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</si>
  <si>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</si>
  <si>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</si>
  <si>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</si>
  <si>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</si>
  <si>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</si>
  <si>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</si>
  <si>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</si>
  <si>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</si>
  <si>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</si>
  <si>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</si>
  <si>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</si>
  <si>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</si>
  <si>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</si>
  <si>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</si>
  <si>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</si>
  <si>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</si>
  <si>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</si>
  <si>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</si>
  <si>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</si>
  <si>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</si>
  <si>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</si>
  <si>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</si>
  <si>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</si>
  <si>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</si>
  <si>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</si>
  <si>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</si>
  <si>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</si>
  <si>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</si>
  <si>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</si>
  <si>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</si>
  <si>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</si>
  <si>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</si>
  <si>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</si>
  <si>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</si>
  <si>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</si>
  <si>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</si>
  <si>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</si>
  <si>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</si>
  <si>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</si>
  <si>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</si>
  <si>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</si>
  <si>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</si>
  <si>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</si>
  <si>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</si>
  <si>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</si>
  <si>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</si>
  <si>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</si>
  <si>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</si>
  <si>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</si>
  <si>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</si>
  <si>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</si>
  <si>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</si>
  <si>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</si>
  <si>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</si>
  <si>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</si>
  <si>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</si>
  <si>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</si>
  <si>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</si>
  <si>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</si>
  <si>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</si>
  <si>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</si>
  <si>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</si>
  <si>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</si>
  <si>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</si>
  <si>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</si>
  <si>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</si>
  <si>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</si>
  <si>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</si>
  <si>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</si>
  <si>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</si>
  <si>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</si>
  <si>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</si>
  <si>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</si>
  <si>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</si>
  <si>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</si>
  <si>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</si>
  <si>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</si>
  <si>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</si>
  <si>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</si>
  <si>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</si>
  <si>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</si>
  <si>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</si>
  <si>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</si>
  <si>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</si>
  <si>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</si>
  <si>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</si>
  <si>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</si>
  <si>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</si>
  <si>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</si>
  <si>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</si>
  <si>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</si>
  <si>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</si>
  <si>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</si>
  <si>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</si>
  <si>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</si>
  <si>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</si>
  <si>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</si>
  <si>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</si>
  <si>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</si>
  <si>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</si>
  <si>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</si>
  <si>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</si>
  <si>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</si>
  <si>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</si>
  <si>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</si>
  <si>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</si>
  <si>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</si>
  <si>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</si>
  <si>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</si>
  <si>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</si>
  <si>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</si>
  <si>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</si>
  <si>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</si>
  <si>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</si>
  <si>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</si>
  <si>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</si>
  <si>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</si>
  <si>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</si>
  <si>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</si>
  <si>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</si>
  <si>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</si>
  <si>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</si>
  <si>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</si>
  <si>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</si>
  <si>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</si>
  <si>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</si>
  <si>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</si>
  <si>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</si>
  <si>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</si>
  <si>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</si>
  <si>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</si>
  <si>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</si>
  <si>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</si>
  <si>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</si>
  <si>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</si>
  <si>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</si>
  <si>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</si>
  <si>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</si>
  <si>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</si>
  <si>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</si>
  <si>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</si>
  <si>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</si>
  <si>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</si>
  <si>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</si>
  <si>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</si>
  <si>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</si>
  <si>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</si>
  <si>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</si>
  <si>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</si>
  <si>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</si>
  <si>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</si>
  <si>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</si>
  <si>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</si>
  <si>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</si>
  <si>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</si>
  <si>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</si>
  <si>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</si>
  <si>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</si>
  <si>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</si>
  <si>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</si>
  <si>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</si>
  <si>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</si>
  <si>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</si>
  <si>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</si>
  <si>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</si>
  <si>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</si>
  <si>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</si>
  <si>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</si>
  <si>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</si>
  <si>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</si>
  <si>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</si>
  <si>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</si>
  <si>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</si>
  <si>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</si>
  <si>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</si>
  <si>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</si>
  <si>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</si>
  <si>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</si>
  <si>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</si>
  <si>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</si>
  <si>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</si>
  <si>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</si>
  <si>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</si>
  <si>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</si>
  <si>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</si>
  <si>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</si>
  <si>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</si>
  <si>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</si>
  <si>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</si>
  <si>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</si>
  <si>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</si>
  <si>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</si>
  <si>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</si>
  <si>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</si>
  <si>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</si>
  <si>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</si>
  <si>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</si>
  <si>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</si>
  <si>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</si>
  <si>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</si>
  <si>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</si>
  <si>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</si>
  <si>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</si>
  <si>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</si>
  <si>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</si>
  <si>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</si>
  <si>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</si>
  <si>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</si>
  <si>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</si>
  <si>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</si>
  <si>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</si>
  <si>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</si>
  <si>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</si>
  <si>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</si>
  <si>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</si>
  <si>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</si>
  <si>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</si>
  <si>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</si>
  <si>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</si>
  <si>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</si>
  <si>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</si>
  <si>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</si>
  <si>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</si>
  <si>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</si>
  <si>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</si>
  <si>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</si>
  <si>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</si>
  <si>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</si>
  <si>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</si>
  <si>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</si>
  <si>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</si>
  <si>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</si>
  <si>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</si>
  <si>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</si>
  <si>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</si>
  <si>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</si>
  <si>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</si>
  <si>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</si>
  <si>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</si>
  <si>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</si>
  <si>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</si>
  <si>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</si>
  <si>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</si>
  <si>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</si>
  <si>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</si>
  <si>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</si>
  <si>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</si>
  <si>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</si>
  <si>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</si>
  <si>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</si>
  <si>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</si>
  <si>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</si>
  <si>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</si>
  <si>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</si>
  <si>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</si>
  <si>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</si>
  <si>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</si>
  <si>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</si>
  <si>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</si>
  <si>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</si>
  <si>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</si>
  <si>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</si>
  <si>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</si>
  <si>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</si>
  <si>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</si>
  <si>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</si>
  <si>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</si>
  <si>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</si>
  <si>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</si>
  <si>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</si>
  <si>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</si>
  <si>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</si>
  <si>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</si>
  <si>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</si>
  <si>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</si>
  <si>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</si>
  <si>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</si>
  <si>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</si>
  <si>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</si>
  <si>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</si>
  <si>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</si>
  <si>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</si>
  <si>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</si>
  <si>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</si>
  <si>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</si>
  <si>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</si>
  <si>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</si>
  <si>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</si>
  <si>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</si>
  <si>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</si>
  <si>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</si>
  <si>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</si>
  <si>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</si>
  <si>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</si>
  <si>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</si>
  <si>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</si>
  <si>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</si>
  <si>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</si>
  <si>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</si>
  <si>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</si>
  <si>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</si>
  <si>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</si>
  <si>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</si>
  <si>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</si>
  <si>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</si>
  <si>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</si>
  <si>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</si>
  <si>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</si>
  <si>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</si>
  <si>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</si>
  <si>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</si>
  <si>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</si>
  <si>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</si>
  <si>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</si>
  <si>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</si>
  <si>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</si>
  <si>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</si>
  <si>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</si>
  <si>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</si>
  <si>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</si>
  <si>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</si>
  <si>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</si>
  <si>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</si>
  <si>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</si>
  <si>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</si>
  <si>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</si>
  <si>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</si>
  <si>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</si>
  <si>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</si>
  <si>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</si>
  <si>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</si>
  <si>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</si>
  <si>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</si>
  <si>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</si>
  <si>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</si>
  <si>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</si>
  <si>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</si>
  <si>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</si>
  <si>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</si>
  <si>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</si>
  <si>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</si>
  <si>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</si>
  <si>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</si>
  <si>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</si>
  <si>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</si>
  <si>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</si>
  <si>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</si>
  <si>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</si>
  <si>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</si>
  <si>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</si>
  <si>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</si>
  <si>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</si>
  <si>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</si>
  <si>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</si>
  <si>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</si>
  <si>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</si>
  <si>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</si>
  <si>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</si>
  <si>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</si>
  <si>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</si>
  <si>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</si>
  <si>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</si>
  <si>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</si>
  <si>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</si>
  <si>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</si>
  <si>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</si>
  <si>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</si>
  <si>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</si>
  <si>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</si>
  <si>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</si>
  <si>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</si>
  <si>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</si>
  <si>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</si>
  <si>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</si>
  <si>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</si>
  <si>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</si>
  <si>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</si>
  <si>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</si>
  <si>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</si>
  <si>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</si>
  <si>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</si>
  <si>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</si>
  <si>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</si>
  <si>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</si>
  <si>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</si>
  <si>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</si>
  <si>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</si>
  <si>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</si>
  <si>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</si>
  <si>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</si>
  <si>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</si>
  <si>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</si>
  <si>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</si>
  <si>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</si>
  <si>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</si>
  <si>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</si>
  <si>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</si>
  <si>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</si>
  <si>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</si>
  <si>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</si>
  <si>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</si>
  <si>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</si>
  <si>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</si>
  <si>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</si>
  <si>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</si>
  <si>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</si>
  <si>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</si>
  <si>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</si>
  <si>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</si>
  <si>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</si>
  <si>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</si>
  <si>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</si>
  <si>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</si>
  <si>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</si>
  <si>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</si>
  <si>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</si>
  <si>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</si>
  <si>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</si>
  <si>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</si>
  <si>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</si>
  <si>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</si>
  <si>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</si>
  <si>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</si>
  <si>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</si>
  <si>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</si>
  <si>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</si>
  <si>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</si>
  <si>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</si>
  <si>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</si>
  <si>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</si>
  <si>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</si>
  <si>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</si>
  <si>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</si>
  <si>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</si>
  <si>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</si>
  <si>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</si>
  <si>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</si>
  <si>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</si>
  <si>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</si>
  <si>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</si>
  <si>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</si>
  <si>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</si>
  <si>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</si>
  <si>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</si>
  <si>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</si>
  <si>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</si>
  <si>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</si>
  <si>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</si>
  <si>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</si>
  <si>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</si>
  <si>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</si>
  <si>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</si>
  <si>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</si>
  <si>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</si>
  <si>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</si>
  <si>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</si>
  <si>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</si>
  <si>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</si>
  <si>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</si>
  <si>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</si>
  <si>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</si>
  <si>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</si>
  <si>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</si>
  <si>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</si>
  <si>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</si>
  <si>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</si>
  <si>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</si>
  <si>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</si>
  <si>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</si>
  <si>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</si>
  <si>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</si>
  <si>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</si>
  <si>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</si>
  <si>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</si>
  <si>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</si>
  <si>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</si>
  <si>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</si>
  <si>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</si>
  <si>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</si>
  <si>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</si>
  <si>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</si>
  <si>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</si>
  <si>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</si>
  <si>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</si>
  <si>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</si>
  <si>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</si>
  <si>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</si>
  <si>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</si>
  <si>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</si>
  <si>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</si>
  <si>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</si>
  <si>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</si>
  <si>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</si>
  <si>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</si>
  <si>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</si>
  <si>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</si>
  <si>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</si>
  <si>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</si>
  <si>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</si>
  <si>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</si>
  <si>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</si>
  <si>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</si>
  <si>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</si>
  <si>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</si>
  <si>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</si>
  <si>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</si>
  <si>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</si>
  <si>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</si>
  <si>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</si>
  <si>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</si>
  <si>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</si>
  <si>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</si>
  <si>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</si>
  <si>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</si>
  <si>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</si>
  <si>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</si>
  <si>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</si>
  <si>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</si>
  <si>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</si>
  <si>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</si>
  <si>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</si>
  <si>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</si>
  <si>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</si>
  <si>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</si>
  <si>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</si>
  <si>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</si>
  <si>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</si>
  <si>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</si>
  <si>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</si>
  <si>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</si>
  <si>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</si>
  <si>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</si>
  <si>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</si>
  <si>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</si>
  <si>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</si>
  <si>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</si>
  <si>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</si>
  <si>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</si>
  <si>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</si>
  <si>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</si>
  <si>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</si>
  <si>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</si>
  <si>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</si>
  <si>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</si>
  <si>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</si>
  <si>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</si>
  <si>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</si>
  <si>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</si>
  <si>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</si>
  <si>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</si>
  <si>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</si>
  <si>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</si>
  <si>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</si>
  <si>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</si>
  <si>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</si>
  <si>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</si>
  <si>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</si>
  <si>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</si>
  <si>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</si>
  <si>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</si>
  <si>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</si>
  <si>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</si>
  <si>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</si>
  <si>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</si>
  <si>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</si>
  <si>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</si>
  <si>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</si>
  <si>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</si>
  <si>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</si>
  <si>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</si>
  <si>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</si>
  <si>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</si>
  <si>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</si>
  <si>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</si>
  <si>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</si>
  <si>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</si>
  <si>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</si>
  <si>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</si>
  <si>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</si>
  <si>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</si>
  <si>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</si>
  <si>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</si>
  <si>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</si>
  <si>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</si>
  <si>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</si>
  <si>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</si>
  <si>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</si>
  <si>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</si>
  <si>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</si>
  <si>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</si>
  <si>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</si>
  <si>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</si>
  <si>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</si>
  <si>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</si>
  <si>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</si>
  <si>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</si>
  <si>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</si>
  <si>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</si>
  <si>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</si>
  <si>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</si>
  <si>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</si>
  <si>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</si>
  <si>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</si>
  <si>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</si>
  <si>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</si>
  <si>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</si>
  <si>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</si>
  <si>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</si>
  <si>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</si>
  <si>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</si>
  <si>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</si>
  <si>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</si>
  <si>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</si>
  <si>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</si>
  <si>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</si>
  <si>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</si>
  <si>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</si>
  <si>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</si>
  <si>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</si>
  <si>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</si>
  <si>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</si>
  <si>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</si>
  <si>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</si>
  <si>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</si>
  <si>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</si>
  <si>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</si>
  <si>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</si>
  <si>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</si>
  <si>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</si>
  <si>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</si>
  <si>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</si>
  <si>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</si>
  <si>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</si>
  <si>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</si>
  <si>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</si>
  <si>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</si>
  <si>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</si>
  <si>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</si>
  <si>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</si>
  <si>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</si>
  <si>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</si>
  <si>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</si>
  <si>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</si>
  <si>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</si>
  <si>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</si>
  <si>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</si>
  <si>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</si>
  <si>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</si>
  <si>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</si>
  <si>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</si>
  <si>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</si>
  <si>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</si>
  <si>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</si>
  <si>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</si>
  <si>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</si>
  <si>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</si>
  <si>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</si>
  <si>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</si>
  <si>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</si>
  <si>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</si>
  <si>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</si>
  <si>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</si>
  <si>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</si>
  <si>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</si>
  <si>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</si>
  <si>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</si>
  <si>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</si>
  <si>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</si>
  <si>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</si>
  <si>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</si>
  <si>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</si>
  <si>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</si>
  <si>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</si>
  <si>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</si>
  <si>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</si>
  <si>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</si>
  <si>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</si>
  <si>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</si>
  <si>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</si>
  <si>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</si>
  <si>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</si>
  <si>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</si>
  <si>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</si>
  <si>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</si>
  <si>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</si>
  <si>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</si>
  <si>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</si>
  <si>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</si>
  <si>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</si>
  <si>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</si>
  <si>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</si>
  <si>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</si>
  <si>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</si>
  <si>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</si>
  <si>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</si>
  <si>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</si>
  <si>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</si>
  <si>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</si>
  <si>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</si>
  <si>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</si>
  <si>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</si>
  <si>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</si>
  <si>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</si>
  <si>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</si>
  <si>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</si>
  <si>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</si>
  <si>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</si>
  <si>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</si>
  <si>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</si>
  <si>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</si>
  <si>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</si>
  <si>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</si>
  <si>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</si>
  <si>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</si>
  <si>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</si>
  <si>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</si>
  <si>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</si>
  <si>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</si>
  <si>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</si>
  <si>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</si>
  <si>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</si>
  <si>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</si>
  <si>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</si>
  <si>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</si>
  <si>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</si>
  <si>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</si>
  <si>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</si>
  <si>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</si>
  <si>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</si>
  <si>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</si>
  <si>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</si>
  <si>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</si>
  <si>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</si>
  <si>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</si>
  <si>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</si>
  <si>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</si>
  <si>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</si>
  <si>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</si>
  <si>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</si>
  <si>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</si>
  <si>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</si>
  <si>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</si>
  <si>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</si>
  <si>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</si>
  <si>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</si>
  <si>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</si>
  <si>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</si>
  <si>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</si>
  <si>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</si>
  <si>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</si>
  <si>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</si>
  <si>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</si>
  <si>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</si>
  <si>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</si>
  <si>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</si>
  <si>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</si>
  <si>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</si>
  <si>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</si>
  <si>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</si>
  <si>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</si>
  <si>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</si>
  <si>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</si>
  <si>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</si>
  <si>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</si>
  <si>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</si>
  <si>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</si>
  <si>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</si>
  <si>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</si>
  <si>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</si>
  <si>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</si>
  <si>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</si>
  <si>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</si>
  <si>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</si>
  <si>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</si>
  <si>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</si>
  <si>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</si>
  <si>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</si>
  <si>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</si>
  <si>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</si>
  <si>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</si>
  <si>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</si>
  <si>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</si>
  <si>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</si>
  <si>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</si>
  <si>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</si>
  <si>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</si>
  <si>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</si>
  <si>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</si>
  <si>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</si>
  <si>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</si>
  <si>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</si>
  <si>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</si>
  <si>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</si>
  <si>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</si>
  <si>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</si>
  <si>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</si>
  <si>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</si>
  <si>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</si>
  <si>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</si>
  <si>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</si>
  <si>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</si>
  <si>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</si>
  <si>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</si>
  <si>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</si>
  <si>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</si>
  <si>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</si>
  <si>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</si>
  <si>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</si>
  <si>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</si>
  <si>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</si>
  <si>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</si>
  <si>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</si>
  <si>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</si>
  <si>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</si>
  <si>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</si>
  <si>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</si>
  <si>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</si>
  <si>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</si>
  <si>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</si>
  <si>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</si>
  <si>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</si>
  <si>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</si>
  <si>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</si>
  <si>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</si>
  <si>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</si>
  <si>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</si>
  <si>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</si>
  <si>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</si>
  <si>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</si>
  <si>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</si>
  <si>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</si>
  <si>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</si>
  <si>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</si>
  <si>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</si>
  <si>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</si>
  <si>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</si>
  <si>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</si>
  <si>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</si>
  <si>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</si>
  <si>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</si>
  <si>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</si>
  <si>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</si>
  <si>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</si>
  <si>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</si>
  <si>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</si>
  <si>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</si>
  <si>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</si>
  <si>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</si>
  <si>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</si>
  <si>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</si>
  <si>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</si>
  <si>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</si>
  <si>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</si>
  <si>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</si>
  <si>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</si>
  <si>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</si>
  <si>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</si>
  <si>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</si>
  <si>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</si>
  <si>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</si>
  <si>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</si>
  <si>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</si>
  <si>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</si>
  <si>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</si>
  <si>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</si>
  <si>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</si>
  <si>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</si>
  <si>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</si>
  <si>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</si>
  <si>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</si>
  <si>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</si>
  <si>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</si>
  <si>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</si>
  <si>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</si>
  <si>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</si>
  <si>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</si>
  <si>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</si>
  <si>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</si>
  <si>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</si>
  <si>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</si>
  <si>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</si>
  <si>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</si>
  <si>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</si>
  <si>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</si>
  <si>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</si>
  <si>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</si>
  <si>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</si>
  <si>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</si>
  <si>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</si>
  <si>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</si>
  <si>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</si>
  <si>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</si>
  <si>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</si>
  <si>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</si>
  <si>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</si>
  <si>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</si>
  <si>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</si>
  <si>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</si>
  <si>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</si>
  <si>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</si>
  <si>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</si>
  <si>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</si>
  <si>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</si>
  <si>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</si>
  <si>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</si>
  <si>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</si>
  <si>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</si>
  <si>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</si>
  <si>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</si>
  <si>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</si>
  <si>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</si>
  <si>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</si>
  <si>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</si>
  <si>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</si>
  <si>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</si>
  <si>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</si>
  <si>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</si>
  <si>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</si>
  <si>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</si>
  <si>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</si>
  <si>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</si>
  <si>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</si>
  <si>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</si>
  <si>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</si>
  <si>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</si>
  <si>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</si>
  <si>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</si>
  <si>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</si>
  <si>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</si>
  <si>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</si>
  <si>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</si>
  <si>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</si>
  <si>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</si>
  <si>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</si>
  <si>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</si>
  <si>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</si>
  <si>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</si>
  <si>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</si>
  <si>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</si>
  <si>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</si>
  <si>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</si>
  <si>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</si>
  <si>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</si>
  <si>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</si>
  <si>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</si>
  <si>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</si>
  <si>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</si>
  <si>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</si>
  <si>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</si>
  <si>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</si>
  <si>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</si>
  <si>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</si>
  <si>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</si>
  <si>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</si>
  <si>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</si>
  <si>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</si>
  <si>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</si>
  <si>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</si>
  <si>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</si>
  <si>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</si>
  <si>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</si>
  <si>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</si>
  <si>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</si>
  <si>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</si>
  <si>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</si>
  <si>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</si>
  <si>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</si>
  <si>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</si>
  <si>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</si>
  <si>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</si>
  <si>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</si>
  <si>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</si>
  <si>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</si>
  <si>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</si>
  <si>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</si>
  <si>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</si>
  <si>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</si>
  <si>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</si>
  <si>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</si>
  <si>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</si>
  <si>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</si>
  <si>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</si>
  <si>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</si>
  <si>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</si>
  <si>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</si>
  <si>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</si>
  <si>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</si>
  <si>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</si>
  <si>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</si>
  <si>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</si>
  <si>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</si>
  <si>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</si>
  <si>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</si>
  <si>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</si>
  <si>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</si>
  <si>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</si>
  <si>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</si>
  <si>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</si>
  <si>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</si>
  <si>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</si>
  <si>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</si>
  <si>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</si>
  <si>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</si>
  <si>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</si>
  <si>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</si>
  <si>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</si>
  <si>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</si>
  <si>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</si>
  <si>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</si>
  <si>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</si>
  <si>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</si>
  <si>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</si>
  <si>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</si>
  <si>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</si>
  <si>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</si>
  <si>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</si>
  <si>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</si>
  <si>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</si>
  <si>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</si>
  <si>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</si>
  <si>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</si>
  <si>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</si>
  <si>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</si>
  <si>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</si>
  <si>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</si>
  <si>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</si>
  <si>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</si>
  <si>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</si>
  <si>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</si>
  <si>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</si>
  <si>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</si>
  <si>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</si>
  <si>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</si>
  <si>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</si>
  <si>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</si>
  <si>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</si>
  <si>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</si>
  <si>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</si>
  <si>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</si>
  <si>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</si>
  <si>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</si>
  <si>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</si>
  <si>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</si>
  <si>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</si>
  <si>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</si>
  <si>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</si>
  <si>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</si>
  <si>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</si>
  <si>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</si>
  <si>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</si>
  <si>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</si>
  <si>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</si>
  <si>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</si>
  <si>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</si>
  <si>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</si>
  <si>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</si>
  <si>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</si>
  <si>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</si>
  <si>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</si>
  <si>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</si>
  <si>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</si>
  <si>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</si>
  <si>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</si>
  <si>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</si>
  <si>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</si>
  <si>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</si>
  <si>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</si>
  <si>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</si>
  <si>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</si>
  <si>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</si>
  <si>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</si>
  <si>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</si>
  <si>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</si>
  <si>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</si>
  <si>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</si>
  <si>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</si>
  <si>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</si>
  <si>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</si>
  <si>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</si>
  <si>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</si>
  <si>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</si>
  <si>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</si>
  <si>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</si>
  <si>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</si>
  <si>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</si>
  <si>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</si>
  <si>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</si>
  <si>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</si>
  <si>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</si>
  <si>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</si>
  <si>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</si>
  <si>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</si>
  <si>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</si>
  <si>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</si>
  <si>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</si>
  <si>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</si>
  <si>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</si>
  <si>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</si>
  <si>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</si>
  <si>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</si>
  <si>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</si>
  <si>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</si>
  <si>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</si>
  <si>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</si>
  <si>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</si>
  <si>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</si>
  <si>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</si>
  <si>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</si>
  <si>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</si>
  <si>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</si>
  <si>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</si>
  <si>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</si>
  <si>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</si>
  <si>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</si>
  <si>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</si>
  <si>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</si>
  <si>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</si>
  <si>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</si>
  <si>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</si>
  <si>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</si>
  <si>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</si>
  <si>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</si>
  <si>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</si>
  <si>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</si>
  <si>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</si>
  <si>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</si>
  <si>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</si>
  <si>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</si>
  <si>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</si>
  <si>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</si>
  <si>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</si>
  <si>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</si>
  <si>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</si>
  <si>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</si>
  <si>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</si>
  <si>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</si>
  <si>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</si>
  <si>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</si>
  <si>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</si>
  <si>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</si>
  <si>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</si>
  <si>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</si>
  <si>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</si>
  <si>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</si>
  <si>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</si>
  <si>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</si>
  <si>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</si>
  <si>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</si>
  <si>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</si>
  <si>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</si>
  <si>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</si>
  <si>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</si>
  <si>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</si>
  <si>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</si>
  <si>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</si>
  <si>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</si>
  <si>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</si>
  <si>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</si>
  <si>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</si>
  <si>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</si>
  <si>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</si>
  <si>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</si>
  <si>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</si>
  <si>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</si>
  <si>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</si>
  <si>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</si>
  <si>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</si>
  <si>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</si>
  <si>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</si>
  <si>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</si>
  <si>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</si>
  <si>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</si>
  <si>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</si>
  <si>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</si>
  <si>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</si>
  <si>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</si>
  <si>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</si>
  <si>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</si>
  <si>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</si>
  <si>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</si>
  <si>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</si>
  <si>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</si>
  <si>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</si>
  <si>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</si>
  <si>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</si>
  <si>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</si>
  <si>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</si>
  <si>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</si>
  <si>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</si>
  <si>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</si>
  <si>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</si>
  <si>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</si>
  <si>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</si>
  <si>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</si>
  <si>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</si>
  <si>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</si>
  <si>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</si>
  <si>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</si>
  <si>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</si>
  <si>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</si>
  <si>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</si>
  <si>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</si>
  <si>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</si>
  <si>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</si>
  <si>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</si>
  <si>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</si>
  <si>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</si>
  <si>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</si>
  <si>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</si>
  <si>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</si>
  <si>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</si>
  <si>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</si>
  <si>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</si>
  <si>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</si>
  <si>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</si>
  <si>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</si>
  <si>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</si>
  <si>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</si>
  <si>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</si>
  <si>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</si>
  <si>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</si>
  <si>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</si>
  <si>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</si>
  <si>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</si>
  <si>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</si>
  <si>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</si>
  <si>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</si>
  <si>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</si>
  <si>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</si>
  <si>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</si>
  <si>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</si>
  <si>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</si>
  <si>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</si>
  <si>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</si>
  <si>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</si>
  <si>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</si>
  <si>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</si>
  <si>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</si>
  <si>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</si>
  <si>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</si>
  <si>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</si>
  <si>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</si>
  <si>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</si>
  <si>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</si>
  <si>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</si>
  <si>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</si>
  <si>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</si>
  <si>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</si>
  <si>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</si>
  <si>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</si>
  <si>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</si>
  <si>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</si>
  <si>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</si>
  <si>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</si>
  <si>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</si>
  <si>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</si>
  <si>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</si>
  <si>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</si>
  <si>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</si>
  <si>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</si>
  <si>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</si>
  <si>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</si>
  <si>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</si>
  <si>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</si>
  <si>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</si>
  <si>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</si>
  <si>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</si>
  <si>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</si>
  <si>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</si>
  <si>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</si>
  <si>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</si>
  <si>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</si>
  <si>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</si>
  <si>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</si>
  <si>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</si>
  <si>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</si>
  <si>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</si>
  <si>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</si>
  <si>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</si>
  <si>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</si>
  <si>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</si>
  <si>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</si>
  <si>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</si>
  <si>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</si>
  <si>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</si>
  <si>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</si>
  <si>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</si>
  <si>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</si>
  <si>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</si>
  <si>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</si>
  <si>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</si>
  <si>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</si>
  <si>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</si>
  <si>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</si>
  <si>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</si>
  <si>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</si>
  <si>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</si>
  <si>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</si>
  <si>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</si>
  <si>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</si>
  <si>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</si>
  <si>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</si>
  <si>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</si>
  <si>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</si>
  <si>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</si>
  <si>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</si>
  <si>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</si>
  <si>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</si>
  <si>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</si>
  <si>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</si>
  <si>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</si>
  <si>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</si>
  <si>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</si>
  <si>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</si>
  <si>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</si>
  <si>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</si>
  <si>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</si>
  <si>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</si>
  <si>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</si>
  <si>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</si>
  <si>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</si>
  <si>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</si>
  <si>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</si>
  <si>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</si>
  <si>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</si>
  <si>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</si>
  <si>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</si>
  <si>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</si>
  <si>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</si>
  <si>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</si>
  <si>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</si>
  <si>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</si>
  <si>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</si>
  <si>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</si>
  <si>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</si>
  <si>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</si>
  <si>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</si>
  <si>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</si>
  <si>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</si>
  <si>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</si>
  <si>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</si>
  <si>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</si>
  <si>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</si>
  <si>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</si>
  <si>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</si>
  <si>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</si>
  <si>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</si>
  <si>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</si>
  <si>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</si>
  <si>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</si>
  <si>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</si>
  <si>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</si>
  <si>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</si>
  <si>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</si>
  <si>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</si>
  <si>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</si>
  <si>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</si>
  <si>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</si>
  <si>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</si>
  <si>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</si>
  <si>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</si>
  <si>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</si>
  <si>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</si>
  <si>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</si>
  <si>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</si>
  <si>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</si>
  <si>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</si>
  <si>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</si>
  <si>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</si>
  <si>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</si>
  <si>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</si>
  <si>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</si>
  <si>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</si>
  <si>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</si>
  <si>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</si>
  <si>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</si>
  <si>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</si>
  <si>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</si>
  <si>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</si>
  <si>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</si>
  <si>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</si>
  <si>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</si>
  <si>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</si>
  <si>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</si>
  <si>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</si>
  <si>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</si>
  <si>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</si>
  <si>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</si>
  <si>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</si>
  <si>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</si>
  <si>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</si>
  <si>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</si>
  <si>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</si>
  <si>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</si>
  <si>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</si>
  <si>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</si>
  <si>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</si>
  <si>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</si>
  <si>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</si>
  <si>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</si>
  <si>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</si>
  <si>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</si>
  <si>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</si>
  <si>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</si>
  <si>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</si>
  <si>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</si>
  <si>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</si>
  <si>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</si>
  <si>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</si>
  <si>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</si>
  <si>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</si>
  <si>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</si>
  <si>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</si>
  <si>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</si>
  <si>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</si>
  <si>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</si>
  <si>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</si>
  <si>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</si>
  <si>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</si>
  <si>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</si>
  <si>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</si>
  <si>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</si>
  <si>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</si>
  <si>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</si>
  <si>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</si>
  <si>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</si>
  <si>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</si>
  <si>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</si>
  <si>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</si>
  <si>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</si>
  <si>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</si>
  <si>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</si>
  <si>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</si>
  <si>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</si>
  <si>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</si>
  <si>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</si>
  <si>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</si>
  <si>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</si>
  <si>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</si>
  <si>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</si>
  <si>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</si>
  <si>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</si>
  <si>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</si>
  <si>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</si>
  <si>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</si>
  <si>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</si>
  <si>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</si>
  <si>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</si>
  <si>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</si>
  <si>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</si>
  <si>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</si>
  <si>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</si>
  <si>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</si>
  <si>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</si>
  <si>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</si>
  <si>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</si>
  <si>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</si>
  <si>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</si>
  <si>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</si>
  <si>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</si>
  <si>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</si>
  <si>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</si>
  <si>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</si>
  <si>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</si>
  <si>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</si>
  <si>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</si>
  <si>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</si>
  <si>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</si>
  <si>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</si>
  <si>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</si>
  <si>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</si>
  <si>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</si>
  <si>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</si>
  <si>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</si>
  <si>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</si>
  <si>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</si>
  <si>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</si>
  <si>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</si>
  <si>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</si>
  <si>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</si>
  <si>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</si>
  <si>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</si>
  <si>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</si>
  <si>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</si>
  <si>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</si>
  <si>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</si>
  <si>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</si>
  <si>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</si>
  <si>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</si>
  <si>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</si>
  <si>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</si>
  <si>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</si>
  <si>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</si>
  <si>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</si>
  <si>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</si>
  <si>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</si>
  <si>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</si>
  <si>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</si>
  <si>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</si>
  <si>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</si>
  <si>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</si>
  <si>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</si>
  <si>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</si>
  <si>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</si>
  <si>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</si>
  <si>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</si>
  <si>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</si>
  <si>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</si>
  <si>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</si>
  <si>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</si>
  <si>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</si>
  <si>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</si>
  <si>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</si>
  <si>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</si>
  <si>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</si>
  <si>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</si>
  <si>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</si>
  <si>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</si>
  <si>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</si>
  <si>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</si>
  <si>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</si>
  <si>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</si>
  <si>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</si>
  <si>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</si>
  <si>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</si>
  <si>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</si>
  <si>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</si>
  <si>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</si>
  <si>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</si>
  <si>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</si>
  <si>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</si>
  <si>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</si>
  <si>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</si>
  <si>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</si>
  <si>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</si>
  <si>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</si>
  <si>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</si>
  <si>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</si>
  <si>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</si>
  <si>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</si>
  <si>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</si>
  <si>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</si>
  <si>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</si>
  <si>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</si>
  <si>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</si>
  <si>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</si>
  <si>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</si>
  <si>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</si>
  <si>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</si>
  <si>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</si>
  <si>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</si>
  <si>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</si>
  <si>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</si>
  <si>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</si>
  <si>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</si>
  <si>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</si>
  <si>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</si>
  <si>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</si>
  <si>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</si>
  <si>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</si>
  <si>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</si>
  <si>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</si>
  <si>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</si>
  <si>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</si>
  <si>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</si>
  <si>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</si>
  <si>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</si>
  <si>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</si>
  <si>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</si>
  <si>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</si>
  <si>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</si>
  <si>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</si>
  <si>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</si>
  <si>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</si>
  <si>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</si>
  <si>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</si>
  <si>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</si>
  <si>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</si>
  <si>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</si>
  <si>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</si>
  <si>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</si>
  <si>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</si>
  <si>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</si>
  <si>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</si>
  <si>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</si>
  <si>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</si>
  <si>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</si>
  <si>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</si>
  <si>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</si>
  <si>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</si>
  <si>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</si>
  <si>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</si>
  <si>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</si>
  <si>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</si>
  <si>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</si>
  <si>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</si>
  <si>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</si>
  <si>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</si>
  <si>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</si>
  <si>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</si>
  <si>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</si>
  <si>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</si>
  <si>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</si>
  <si>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</si>
  <si>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</si>
  <si>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</si>
  <si>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</si>
  <si>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</si>
  <si>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</si>
  <si>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</si>
  <si>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</si>
  <si>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</si>
  <si>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</si>
  <si>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</si>
  <si>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</si>
  <si>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</si>
  <si>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</si>
  <si>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</si>
  <si>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</si>
  <si>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</si>
  <si>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</si>
  <si>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</si>
  <si>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</si>
  <si>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</si>
  <si>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</si>
  <si>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</si>
  <si>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</si>
  <si>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</si>
  <si>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</si>
  <si>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</si>
  <si>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</si>
  <si>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</si>
  <si>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</si>
  <si>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</si>
  <si>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</si>
  <si>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</si>
  <si>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</si>
  <si>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</si>
  <si>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</si>
  <si>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</si>
  <si>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</si>
  <si>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</si>
  <si>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</si>
  <si>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</si>
  <si>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</si>
  <si>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</si>
  <si>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</si>
  <si>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</si>
  <si>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</si>
  <si>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</si>
  <si>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</si>
  <si>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</si>
  <si>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</si>
  <si>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</si>
  <si>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</si>
  <si>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</si>
  <si>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</si>
  <si>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</si>
  <si>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</si>
  <si>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</si>
  <si>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</si>
  <si>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</si>
  <si>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</si>
  <si>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</si>
  <si>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</si>
  <si>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</si>
  <si>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</si>
  <si>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</si>
  <si>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</si>
  <si>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</si>
  <si>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</si>
  <si>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</si>
  <si>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</si>
  <si>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</si>
  <si>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</si>
  <si>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</si>
  <si>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</si>
  <si>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</si>
  <si>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</si>
  <si>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</si>
  <si>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</si>
  <si>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</si>
  <si>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</si>
  <si>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</si>
  <si>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</si>
  <si>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</si>
  <si>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</si>
  <si>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</si>
  <si>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</si>
  <si>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</si>
  <si>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</si>
  <si>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</si>
  <si>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</si>
  <si>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</si>
  <si>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</si>
  <si>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</si>
  <si>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</si>
  <si>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</si>
  <si>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</si>
  <si>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</si>
  <si>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</si>
  <si>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</si>
  <si>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</si>
  <si>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</si>
  <si>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</si>
  <si>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</si>
  <si>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</si>
  <si>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</si>
  <si>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</si>
  <si>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</si>
  <si>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</si>
  <si>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</si>
  <si>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</si>
  <si>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</si>
  <si>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</si>
  <si>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</si>
  <si>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</si>
  <si>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</si>
  <si>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</si>
  <si>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</si>
  <si>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</si>
  <si>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</si>
  <si>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</si>
  <si>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</si>
  <si>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</si>
  <si>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</si>
  <si>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</si>
  <si>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</si>
  <si>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</si>
  <si>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</si>
  <si>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</si>
  <si>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</si>
  <si>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</si>
  <si>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</si>
  <si>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</si>
  <si>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</si>
  <si>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</si>
  <si>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</si>
  <si>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</si>
  <si>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</si>
  <si>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</si>
  <si>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</si>
  <si>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</si>
  <si>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</si>
  <si>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</si>
  <si>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</si>
  <si>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</si>
  <si>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</si>
  <si>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</si>
  <si>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</si>
  <si>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</si>
  <si>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</si>
  <si>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</si>
  <si>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</si>
  <si>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</si>
  <si>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</si>
  <si>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</si>
  <si>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</si>
  <si>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</si>
  <si>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</si>
  <si>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</si>
  <si>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</si>
  <si>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</si>
  <si>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</si>
  <si>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</si>
  <si>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</si>
  <si>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</si>
  <si>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</si>
  <si>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</si>
  <si>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</si>
  <si>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</si>
  <si>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</si>
  <si>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</si>
  <si>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</si>
  <si>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</si>
  <si>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</si>
  <si>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</si>
  <si>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</si>
  <si>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</si>
  <si>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</si>
  <si>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</si>
  <si>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</si>
  <si>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</si>
  <si>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</si>
  <si>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</si>
  <si>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</si>
  <si>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</si>
  <si>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</si>
  <si>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</si>
  <si>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</si>
  <si>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</si>
  <si>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</si>
  <si>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</si>
  <si>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</si>
  <si>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</si>
  <si>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</si>
  <si>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</si>
  <si>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</si>
  <si>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</si>
  <si>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</si>
  <si>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</si>
  <si>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</si>
  <si>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</si>
  <si>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</si>
  <si>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</si>
  <si>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</si>
  <si>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</si>
  <si>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</si>
  <si>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</si>
  <si>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</si>
  <si>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</si>
  <si>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</si>
  <si>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</si>
  <si>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</si>
  <si>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</si>
  <si>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</si>
  <si>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</si>
  <si>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</si>
  <si>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</si>
  <si>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</si>
  <si>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</si>
  <si>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</si>
  <si>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</si>
  <si>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</si>
  <si>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</si>
  <si>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</si>
  <si>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</si>
  <si>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</si>
  <si>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</si>
  <si>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</si>
  <si>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</si>
  <si>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</si>
  <si>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</si>
  <si>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</si>
  <si>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</si>
  <si>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</si>
  <si>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</si>
  <si>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</si>
  <si>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</si>
  <si>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</si>
  <si>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</si>
  <si>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</si>
  <si>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</si>
  <si>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</si>
  <si>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</si>
  <si>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</si>
  <si>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</si>
  <si>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</si>
  <si>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</si>
  <si>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</si>
  <si>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</si>
  <si>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</si>
  <si>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</si>
  <si>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</si>
  <si>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</si>
  <si>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</si>
  <si>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</si>
  <si>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</si>
  <si>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</si>
  <si>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</si>
  <si>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</si>
  <si>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</si>
  <si>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</si>
  <si>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</si>
  <si>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</si>
  <si>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</si>
  <si>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</si>
  <si>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</si>
  <si>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</si>
  <si>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</si>
  <si>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</si>
  <si>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</si>
  <si>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</si>
  <si>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</si>
  <si>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</si>
  <si>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</si>
  <si>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</si>
  <si>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</si>
  <si>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</si>
  <si>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</si>
  <si>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</si>
  <si>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</si>
  <si>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</si>
  <si>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</si>
  <si>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</si>
  <si>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</si>
  <si>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</si>
  <si>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</si>
  <si>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</si>
  <si>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</si>
  <si>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</si>
  <si>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</si>
  <si>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</si>
  <si>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</si>
  <si>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</si>
  <si>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</si>
  <si>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</si>
  <si>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</si>
  <si>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</si>
  <si>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</si>
  <si>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</si>
  <si>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</si>
  <si>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</si>
  <si>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</si>
  <si>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</si>
  <si>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</si>
  <si>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</si>
  <si>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</si>
  <si>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</si>
  <si>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</si>
  <si>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</si>
  <si>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</si>
  <si>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</si>
  <si>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</si>
  <si>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</si>
  <si>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</si>
  <si>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</si>
  <si>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</si>
  <si>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</si>
  <si>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</si>
  <si>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</si>
  <si>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</si>
  <si>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</si>
  <si>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</si>
  <si>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</si>
  <si>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</si>
  <si>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</si>
  <si>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</si>
  <si>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</si>
  <si>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</si>
  <si>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</si>
  <si>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</si>
  <si>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</si>
  <si>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</si>
  <si>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</si>
  <si>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</si>
  <si>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</si>
  <si>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</si>
  <si>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</si>
  <si>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</si>
  <si>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</si>
  <si>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</si>
  <si>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</si>
  <si>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</si>
  <si>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</si>
  <si>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</si>
  <si>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</si>
  <si>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</si>
  <si>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</si>
  <si>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</si>
  <si>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</si>
  <si>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</si>
  <si>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</si>
  <si>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</si>
  <si>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</si>
  <si>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</si>
  <si>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</si>
  <si>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</si>
  <si>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</si>
  <si>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</si>
  <si>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</si>
  <si>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</si>
  <si>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</si>
  <si>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</si>
  <si>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</si>
  <si>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</si>
  <si>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</si>
  <si>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</si>
  <si>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</si>
  <si>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</si>
  <si>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</si>
  <si>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</si>
  <si>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</si>
  <si>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</si>
  <si>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</si>
  <si>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</si>
  <si>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</si>
  <si>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</si>
  <si>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</si>
  <si>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</si>
  <si>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</si>
  <si>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</si>
  <si>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</si>
  <si>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</si>
  <si>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</si>
  <si>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</si>
  <si>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</si>
  <si>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</si>
  <si>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</si>
  <si>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</si>
  <si>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</si>
  <si>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</si>
  <si>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</si>
  <si>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</si>
  <si>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</si>
  <si>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</si>
  <si>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</si>
  <si>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</si>
  <si>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</si>
  <si>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</si>
  <si>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</si>
  <si>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</si>
  <si>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</si>
  <si>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</si>
  <si>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</si>
  <si>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</si>
  <si>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</si>
  <si>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</si>
  <si>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</si>
  <si>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</si>
  <si>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</si>
  <si>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</si>
  <si>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</si>
  <si>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</si>
  <si>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</si>
  <si>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</si>
  <si>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</si>
  <si>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</si>
  <si>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</si>
  <si>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</si>
  <si>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</si>
  <si>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</si>
  <si>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</si>
  <si>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</si>
  <si>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</si>
  <si>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</si>
  <si>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</si>
  <si>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</si>
  <si>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</si>
  <si>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</si>
  <si>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</si>
  <si>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</si>
  <si>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</si>
  <si>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</si>
  <si>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</si>
  <si>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</si>
  <si>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</si>
  <si>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</si>
  <si>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</si>
  <si>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</si>
  <si>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</si>
  <si>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</si>
  <si>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</si>
  <si>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</si>
  <si>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</si>
  <si>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</si>
  <si>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</si>
  <si>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</si>
  <si>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</si>
  <si>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</si>
  <si>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</si>
  <si>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</si>
  <si>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</si>
  <si>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</si>
  <si>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</si>
  <si>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</si>
  <si>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</si>
  <si>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</si>
  <si>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</si>
  <si>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</si>
  <si>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</si>
  <si>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</si>
  <si>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</si>
  <si>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</si>
  <si>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</si>
  <si>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</si>
  <si>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</si>
  <si>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</si>
  <si>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</si>
  <si>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</si>
  <si>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</si>
  <si>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</si>
  <si>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</si>
  <si>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</si>
  <si>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</si>
  <si>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</si>
  <si>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</si>
  <si>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</si>
  <si>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</si>
  <si>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</si>
  <si>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</si>
  <si>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</si>
  <si>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</si>
  <si>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</si>
  <si>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</si>
  <si>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</si>
  <si>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</si>
  <si>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</si>
  <si>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</si>
  <si>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</si>
  <si>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</si>
  <si>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</si>
  <si>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</si>
  <si>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</si>
  <si>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</si>
  <si>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</si>
  <si>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</si>
  <si>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</si>
  <si>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</si>
  <si>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</si>
  <si>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</si>
  <si>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</si>
  <si>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</si>
  <si>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</si>
  <si>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</si>
  <si>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</si>
  <si>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</si>
  <si>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</si>
  <si>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</si>
  <si>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</si>
  <si>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</si>
  <si>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</si>
  <si>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</si>
  <si>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</si>
  <si>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</si>
  <si>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</si>
  <si>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</si>
  <si>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</si>
  <si>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</si>
  <si>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</si>
  <si>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</si>
  <si>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</si>
  <si>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</si>
  <si>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</si>
  <si>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</si>
  <si>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</si>
  <si>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</si>
  <si>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</si>
  <si>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</si>
  <si>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</si>
  <si>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</si>
  <si>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</si>
  <si>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</si>
  <si>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</si>
  <si>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</si>
  <si>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</si>
  <si>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</si>
  <si>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</si>
  <si>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</si>
  <si>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</si>
  <si>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</si>
  <si>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</si>
  <si>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</si>
  <si>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</si>
  <si>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</si>
  <si>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</si>
  <si>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</si>
  <si>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</si>
  <si>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</si>
  <si>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</si>
  <si>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</si>
  <si>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</si>
  <si>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</si>
  <si>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</si>
  <si>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</si>
  <si>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</si>
  <si>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</si>
  <si>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</si>
  <si>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</si>
  <si>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</si>
  <si>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</si>
  <si>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</si>
  <si>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</si>
  <si>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</si>
  <si>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</si>
  <si>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</si>
  <si>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</si>
  <si>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</si>
  <si>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</si>
  <si>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</si>
  <si>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</si>
  <si>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</si>
  <si>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</si>
  <si>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</si>
  <si>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</si>
  <si>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</si>
  <si>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</si>
  <si>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</si>
  <si>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</si>
  <si>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</si>
  <si>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</si>
  <si>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</si>
  <si>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</si>
  <si>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</si>
  <si>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</si>
  <si>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</si>
  <si>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</si>
  <si>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</si>
  <si>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</si>
  <si>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</si>
  <si>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</si>
  <si>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</si>
  <si>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</si>
  <si>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</si>
  <si>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</si>
  <si>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</si>
  <si>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</si>
  <si>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</si>
  <si>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</si>
  <si>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</si>
  <si>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</si>
  <si>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</si>
  <si>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</si>
  <si>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</si>
  <si>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</si>
  <si>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</si>
  <si>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</si>
  <si>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</si>
  <si>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</si>
  <si>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</si>
  <si>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</si>
  <si>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</si>
  <si>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</si>
  <si>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</si>
  <si>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</si>
  <si>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</si>
  <si>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</si>
  <si>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</si>
  <si>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</si>
  <si>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</si>
  <si>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</si>
  <si>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</si>
  <si>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</si>
  <si>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</si>
  <si>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</si>
  <si>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</si>
  <si>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</si>
  <si>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</si>
  <si>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</si>
  <si>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</si>
  <si>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</si>
  <si>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</si>
  <si>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</si>
  <si>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</si>
  <si>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</si>
  <si>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</si>
  <si>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</si>
  <si>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</si>
  <si>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</si>
  <si>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</si>
  <si>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</si>
  <si>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</si>
  <si>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</si>
  <si>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</si>
  <si>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</si>
  <si>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</si>
  <si>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</si>
  <si>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</si>
  <si>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</si>
  <si>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</si>
  <si>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</si>
  <si>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</si>
  <si>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</si>
  <si>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</si>
  <si>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</si>
  <si>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</si>
  <si>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</si>
  <si>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</si>
  <si>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</si>
  <si>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</si>
  <si>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</si>
  <si>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</si>
  <si>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</si>
  <si>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</si>
  <si>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</si>
  <si>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</si>
  <si>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</si>
  <si>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</si>
  <si>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</si>
  <si>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</si>
  <si>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</si>
  <si>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</si>
  <si>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</si>
  <si>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</si>
  <si>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</si>
  <si>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</si>
  <si>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</si>
  <si>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</si>
  <si>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</si>
  <si>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</si>
  <si>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</si>
  <si>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</si>
  <si>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</si>
  <si>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</si>
  <si>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</si>
  <si>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</si>
  <si>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</si>
  <si>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</si>
  <si>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</si>
  <si>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</si>
  <si>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</si>
  <si>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</si>
  <si>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</si>
  <si>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</si>
  <si>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</si>
  <si>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</si>
  <si>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</si>
  <si>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</si>
  <si>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</si>
  <si>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</si>
  <si>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</si>
  <si>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</si>
  <si>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</si>
  <si>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</si>
  <si>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</si>
  <si>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</si>
  <si>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</si>
  <si>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</si>
  <si>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</si>
  <si>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</si>
  <si>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</si>
  <si>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</si>
  <si>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</si>
  <si>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</si>
  <si>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</si>
  <si>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</si>
  <si>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</si>
  <si>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</si>
  <si>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</si>
  <si>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</si>
  <si>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</si>
  <si>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</si>
  <si>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</si>
  <si>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</si>
  <si>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</si>
  <si>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</si>
  <si>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</si>
  <si>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</si>
  <si>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</si>
  <si>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</si>
  <si>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</si>
  <si>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</si>
  <si>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</si>
  <si>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</si>
  <si>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</si>
  <si>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</si>
  <si>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</si>
  <si>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</si>
  <si>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</si>
  <si>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</si>
  <si>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</si>
  <si>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</si>
  <si>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</si>
  <si>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</si>
  <si>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</si>
  <si>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</si>
  <si>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</si>
  <si>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</si>
  <si>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</si>
  <si>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</si>
  <si>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</si>
  <si>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</si>
  <si>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</si>
  <si>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</si>
  <si>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</si>
  <si>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</si>
  <si>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</si>
  <si>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</si>
  <si>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</si>
  <si>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</si>
  <si>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</si>
  <si>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</si>
  <si>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</si>
  <si>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</si>
  <si>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</si>
  <si>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</si>
  <si>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</si>
  <si>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</si>
  <si>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</si>
  <si>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</si>
  <si>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</si>
  <si>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</si>
  <si>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</si>
  <si>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</si>
  <si>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</si>
  <si>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</si>
  <si>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</si>
  <si>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</si>
  <si>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</si>
  <si>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</si>
  <si>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</si>
  <si>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</si>
  <si>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</si>
  <si>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</si>
  <si>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</si>
  <si>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</si>
  <si>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</si>
  <si>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</si>
  <si>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</si>
  <si>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</si>
  <si>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</si>
  <si>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</si>
  <si>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</si>
  <si>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</si>
  <si>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</si>
  <si>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</si>
  <si>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</si>
  <si>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</si>
  <si>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</si>
  <si>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</si>
  <si>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</si>
  <si>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</si>
  <si>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</si>
  <si>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</si>
  <si>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</si>
  <si>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</si>
  <si>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</si>
  <si>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</si>
  <si>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</si>
  <si>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</si>
  <si>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</si>
  <si>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</si>
  <si>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</si>
  <si>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</si>
  <si>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</si>
  <si>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</si>
  <si>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</si>
  <si>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</si>
  <si>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</si>
  <si>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</si>
  <si>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</si>
  <si>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</si>
  <si>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</si>
  <si>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</si>
  <si>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</si>
  <si>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</si>
  <si>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</si>
  <si>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</si>
  <si>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</si>
  <si>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</si>
  <si>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</si>
  <si>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</si>
  <si>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</si>
  <si>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</si>
  <si>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</si>
  <si>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</si>
  <si>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</si>
  <si>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</si>
  <si>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</si>
  <si>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</si>
  <si>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</si>
  <si>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</si>
  <si>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</si>
  <si>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</si>
  <si>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</si>
  <si>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</si>
  <si>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</si>
  <si>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</si>
  <si>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</si>
  <si>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</si>
  <si>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</si>
  <si>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</si>
  <si>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</si>
  <si>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</si>
  <si>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</si>
  <si>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</si>
  <si>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</si>
  <si>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</si>
  <si>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</si>
  <si>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</si>
  <si>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</si>
  <si>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</si>
  <si>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</si>
  <si>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</si>
  <si>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</si>
  <si>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</si>
  <si>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</si>
  <si>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</si>
  <si>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</si>
  <si>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</si>
  <si>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</si>
  <si>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</si>
  <si>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</si>
  <si>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</si>
  <si>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</si>
  <si>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</si>
  <si>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</si>
  <si>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</si>
  <si>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</si>
  <si>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</si>
  <si>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</si>
  <si>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</si>
  <si>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</si>
  <si>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</si>
  <si>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</si>
  <si>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</si>
  <si>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</si>
  <si>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</si>
  <si>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</si>
  <si>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</si>
  <si>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</si>
  <si>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</si>
  <si>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</si>
  <si>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</si>
  <si>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</si>
  <si>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</si>
  <si>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</si>
  <si>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</si>
  <si>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</si>
  <si>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</si>
  <si>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</si>
  <si>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</si>
  <si>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</si>
  <si>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</si>
  <si>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</si>
  <si>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</si>
  <si>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</si>
  <si>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</si>
  <si>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</si>
  <si>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</si>
  <si>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</si>
  <si>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</si>
  <si>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</si>
  <si>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</si>
  <si>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</si>
  <si>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</si>
  <si>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</si>
  <si>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</si>
  <si>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</si>
  <si>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</si>
  <si>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</si>
  <si>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</si>
  <si>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</si>
  <si>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</si>
  <si>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</si>
  <si>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</si>
  <si>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</si>
  <si>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</si>
  <si>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</si>
  <si>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</si>
  <si>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</si>
  <si>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</si>
  <si>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</si>
  <si>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</si>
  <si>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</si>
  <si>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</si>
  <si>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</si>
  <si>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</si>
  <si>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</si>
  <si>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</si>
  <si>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</si>
  <si>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</si>
  <si>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</si>
  <si>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</si>
  <si>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</si>
  <si>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</si>
  <si>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</si>
  <si>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</si>
  <si>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</si>
  <si>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</si>
  <si>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</si>
  <si>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</si>
  <si>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</si>
  <si>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</si>
  <si>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</si>
  <si>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</si>
  <si>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</si>
  <si>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</si>
  <si>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</si>
  <si>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</si>
  <si>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</si>
  <si>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</si>
  <si>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</si>
  <si>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</si>
  <si>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</si>
  <si>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</si>
  <si>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</si>
  <si>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</si>
  <si>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</si>
  <si>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</si>
  <si>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</si>
  <si>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</si>
  <si>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</si>
  <si>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</si>
  <si>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</si>
  <si>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</si>
  <si>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</si>
  <si>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</si>
  <si>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</si>
  <si>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</si>
  <si>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</si>
  <si>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</si>
  <si>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</si>
  <si>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</si>
  <si>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</si>
  <si>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</si>
  <si>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</si>
  <si>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</si>
  <si>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</si>
  <si>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</si>
  <si>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</si>
  <si>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</si>
  <si>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</si>
  <si>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</si>
  <si>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</si>
  <si>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</si>
  <si>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</si>
  <si>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</si>
  <si>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</si>
  <si>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</si>
  <si>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</si>
  <si>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</si>
  <si>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</si>
  <si>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</si>
  <si>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</si>
  <si>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</si>
  <si>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</si>
  <si>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</si>
  <si>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</si>
  <si>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</si>
  <si>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</si>
  <si>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</si>
  <si>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</si>
  <si>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</si>
  <si>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</si>
  <si>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</si>
  <si>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</si>
  <si>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</si>
  <si>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</si>
  <si>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</si>
  <si>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</si>
  <si>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</si>
  <si>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</si>
  <si>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</si>
  <si>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</si>
  <si>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</si>
  <si>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</si>
  <si>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</si>
  <si>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</si>
  <si>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</si>
  <si>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</si>
  <si>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</si>
  <si>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</si>
  <si>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</si>
  <si>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</si>
  <si>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</si>
  <si>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</si>
  <si>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</si>
  <si>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</si>
  <si>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</si>
  <si>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</si>
  <si>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</si>
  <si>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</si>
  <si>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</si>
  <si>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</si>
  <si>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</si>
  <si>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</si>
  <si>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</si>
  <si>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</si>
  <si>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</si>
  <si>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</si>
  <si>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</si>
  <si>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</si>
  <si>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</si>
  <si>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</si>
  <si>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</si>
  <si>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</si>
  <si>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</si>
  <si>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</si>
  <si>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</si>
  <si>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</si>
  <si>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</si>
  <si>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</si>
  <si>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</si>
  <si>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</si>
  <si>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</si>
  <si>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</si>
  <si>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</si>
  <si>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</si>
  <si>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</si>
  <si>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</si>
  <si>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</si>
  <si>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</si>
  <si>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</si>
  <si>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</si>
  <si>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</si>
  <si>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</si>
  <si>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</si>
  <si>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</si>
  <si>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</si>
  <si>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</si>
  <si>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</si>
  <si>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</si>
  <si>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</si>
  <si>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</si>
  <si>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</si>
  <si>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</si>
  <si>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</si>
  <si>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</si>
  <si>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</si>
  <si>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</si>
  <si>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</si>
  <si>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</si>
  <si>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</si>
  <si>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</si>
  <si>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</si>
  <si>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</si>
  <si>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</si>
  <si>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</si>
  <si>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</si>
  <si>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</si>
  <si>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</si>
  <si>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</si>
  <si>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</si>
  <si>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</si>
  <si>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</si>
  <si>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</si>
  <si>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</si>
  <si>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</si>
  <si>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</si>
  <si>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</si>
  <si>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</si>
  <si>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</si>
  <si>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</si>
  <si>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</si>
  <si>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</si>
  <si>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</si>
  <si>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</si>
  <si>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</si>
  <si>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</si>
  <si>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</si>
  <si>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</si>
  <si>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</si>
  <si>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</si>
  <si>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</si>
  <si>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</si>
  <si>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</si>
  <si>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</si>
  <si>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</si>
  <si>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</si>
  <si>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</si>
  <si>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</si>
  <si>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</si>
  <si>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</si>
  <si>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</si>
  <si>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</si>
  <si>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</si>
  <si>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</si>
  <si>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</si>
  <si>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</si>
  <si>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</si>
  <si>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</si>
  <si>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</si>
  <si>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</si>
  <si>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</si>
  <si>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</si>
  <si>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</si>
  <si>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</si>
  <si>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</si>
  <si>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</si>
  <si>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</si>
  <si>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</si>
  <si>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</si>
  <si>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</si>
  <si>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</si>
  <si>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</si>
  <si>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</si>
  <si>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</si>
  <si>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</si>
  <si>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</si>
  <si>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</si>
  <si>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</si>
  <si>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</si>
  <si>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</si>
  <si>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</si>
  <si>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</si>
  <si>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</si>
  <si>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</si>
  <si>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</si>
  <si>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</si>
  <si>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</si>
  <si>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</si>
  <si>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</si>
  <si>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</si>
  <si>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</si>
  <si>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</si>
  <si>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</si>
  <si>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</si>
  <si>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</si>
  <si>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</si>
  <si>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</si>
  <si>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</si>
  <si>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</si>
  <si>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</si>
  <si>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</si>
  <si>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</si>
  <si>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</si>
  <si>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</si>
  <si>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</si>
  <si>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</si>
  <si>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</si>
  <si>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</si>
  <si>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</si>
  <si>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</si>
  <si>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</si>
  <si>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</si>
  <si>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</si>
  <si>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</si>
  <si>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</si>
  <si>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</si>
  <si>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</si>
  <si>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</si>
  <si>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</si>
  <si>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</si>
  <si>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</si>
  <si>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</si>
  <si>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</si>
  <si>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</si>
  <si>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</si>
  <si>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</si>
  <si>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</si>
  <si>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</si>
  <si>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</si>
  <si>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</si>
  <si>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</si>
  <si>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</si>
  <si>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</si>
  <si>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</si>
  <si>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</si>
  <si>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</si>
  <si>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</si>
  <si>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</si>
  <si>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</si>
  <si>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</si>
  <si>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</si>
  <si>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</si>
  <si>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</si>
  <si>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</si>
  <si>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</si>
  <si>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</si>
  <si>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</si>
  <si>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</si>
  <si>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</si>
  <si>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</si>
  <si>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</si>
  <si>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</si>
  <si>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</si>
  <si>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</si>
  <si>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</si>
  <si>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</si>
  <si>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</si>
  <si>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</si>
  <si>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</si>
  <si>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</si>
  <si>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</si>
  <si>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</si>
  <si>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</si>
  <si>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</si>
  <si>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</si>
  <si>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</si>
  <si>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</si>
  <si>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</si>
  <si>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</si>
  <si>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</si>
  <si>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</si>
  <si>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</si>
  <si>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</si>
  <si>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</si>
  <si>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</si>
  <si>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</si>
  <si>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</si>
  <si>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</si>
  <si>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</si>
  <si>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</si>
  <si>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</si>
  <si>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</si>
  <si>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</si>
  <si>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</si>
  <si>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</si>
  <si>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</si>
  <si>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</si>
  <si>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</si>
  <si>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</si>
  <si>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</si>
  <si>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</si>
  <si>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</si>
  <si>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</si>
  <si>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</si>
  <si>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</si>
  <si>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</si>
  <si>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</si>
  <si>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</si>
  <si>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</si>
  <si>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</si>
  <si>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</si>
  <si>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</si>
  <si>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</si>
  <si>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</si>
  <si>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</si>
  <si>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</si>
  <si>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</si>
  <si>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</si>
  <si>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</si>
  <si>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</si>
  <si>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</si>
  <si>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</si>
  <si>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</si>
  <si>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</si>
  <si>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</si>
  <si>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</si>
  <si>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</si>
  <si>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</si>
  <si>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</si>
  <si>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</si>
  <si>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</si>
  <si>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</si>
  <si>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</si>
  <si>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</si>
  <si>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</si>
  <si>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</si>
  <si>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</si>
  <si>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</si>
  <si>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</si>
  <si>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</si>
  <si>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</si>
  <si>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</si>
  <si>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</si>
  <si>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</si>
  <si>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</si>
  <si>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</si>
  <si>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</si>
  <si>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</si>
  <si>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</si>
  <si>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</si>
  <si>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</si>
  <si>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</si>
  <si>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</si>
  <si>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</si>
  <si>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</si>
  <si>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</si>
  <si>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</si>
  <si>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</si>
  <si>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</si>
  <si>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</si>
  <si>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</si>
  <si>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</si>
  <si>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</si>
  <si>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</si>
  <si>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</si>
  <si>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</si>
  <si>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</si>
  <si>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</si>
  <si>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</si>
  <si>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</si>
  <si>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</si>
  <si>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</si>
  <si>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</si>
  <si>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</si>
  <si>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</si>
  <si>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</si>
  <si>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</si>
  <si>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</si>
  <si>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</si>
  <si>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</si>
  <si>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</si>
  <si>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</si>
  <si>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</si>
  <si>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</si>
  <si>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</si>
  <si>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</si>
  <si>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</si>
  <si>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</si>
  <si>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</si>
  <si>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</si>
  <si>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</si>
  <si>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</si>
  <si>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</si>
  <si>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</si>
  <si>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</si>
  <si>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</si>
  <si>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</si>
  <si>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</si>
  <si>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</si>
  <si>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</si>
  <si>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</si>
  <si>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</si>
  <si>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</si>
  <si>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</si>
  <si>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</si>
  <si>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</si>
  <si>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</si>
  <si>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</si>
  <si>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</si>
  <si>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</si>
  <si>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</si>
  <si>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</si>
  <si>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</si>
  <si>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</si>
  <si>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</si>
  <si>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</si>
  <si>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</si>
  <si>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</si>
  <si>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</si>
  <si>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</si>
  <si>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</si>
  <si>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</si>
  <si>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</si>
  <si>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</si>
  <si>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</si>
  <si>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</si>
  <si>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</si>
  <si>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</si>
  <si>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</si>
  <si>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</si>
  <si>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</si>
  <si>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</si>
  <si>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</si>
  <si>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</si>
  <si>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</si>
  <si>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</si>
  <si>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</si>
  <si>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</si>
  <si>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</si>
  <si>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</si>
  <si>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</si>
  <si>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</si>
  <si>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</si>
  <si>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</si>
  <si>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</si>
  <si>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</si>
  <si>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</si>
  <si>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</si>
  <si>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</si>
  <si>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</si>
  <si>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</si>
  <si>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</si>
  <si>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</si>
  <si>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</si>
  <si>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</si>
  <si>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</si>
  <si>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</si>
  <si>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</si>
  <si>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</si>
  <si>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</si>
  <si>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</si>
  <si>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</si>
  <si>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</si>
  <si>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</si>
  <si>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</si>
  <si>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</si>
  <si>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</si>
  <si>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</si>
  <si>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</si>
  <si>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</si>
  <si>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</si>
  <si>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</si>
  <si>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</si>
  <si>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</si>
  <si>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</si>
  <si>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</si>
  <si>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</si>
  <si>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</si>
  <si>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</si>
  <si>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</si>
  <si>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</si>
  <si>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</si>
  <si>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</si>
  <si>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</si>
  <si>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</si>
  <si>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</si>
  <si>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</si>
  <si>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</si>
  <si>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</si>
  <si>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</si>
  <si>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</si>
  <si>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</si>
  <si>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</si>
  <si>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</si>
  <si>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</si>
  <si>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</si>
  <si>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</si>
  <si>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</si>
  <si>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</si>
  <si>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</si>
  <si>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</si>
  <si>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</si>
  <si>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</si>
  <si>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</si>
  <si>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</si>
  <si>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</si>
  <si>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</si>
  <si>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</si>
  <si>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</si>
  <si>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</si>
  <si>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</si>
  <si>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</si>
  <si>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</si>
  <si>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</si>
  <si>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</si>
  <si>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</si>
  <si>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</si>
  <si>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</si>
  <si>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</si>
  <si>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</si>
  <si>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</si>
  <si>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</si>
  <si>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</si>
  <si>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</si>
  <si>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</si>
  <si>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</si>
  <si>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</si>
  <si>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</si>
  <si>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</si>
  <si>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</si>
  <si>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</si>
  <si>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</si>
  <si>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</si>
  <si>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</si>
  <si>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</si>
  <si>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</si>
  <si>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</si>
  <si>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</si>
  <si>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</si>
  <si>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</si>
  <si>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</si>
  <si>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</si>
  <si>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</si>
  <si>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</si>
  <si>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</si>
  <si>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</si>
  <si>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</si>
  <si>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</si>
  <si>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</si>
  <si>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</si>
  <si>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</si>
  <si>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</si>
  <si>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</si>
  <si>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</si>
  <si>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</si>
  <si>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</si>
  <si>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</si>
  <si>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</si>
  <si>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</si>
  <si>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</si>
  <si>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</si>
  <si>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</si>
  <si>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</si>
  <si>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</si>
  <si>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</si>
  <si>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</si>
  <si>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</si>
  <si>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</si>
  <si>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</si>
  <si>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</si>
  <si>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</si>
  <si>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</si>
  <si>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</si>
  <si>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</si>
  <si>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</si>
  <si>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</si>
  <si>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</si>
  <si>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</si>
  <si>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</si>
  <si>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</si>
  <si>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</si>
  <si>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</si>
  <si>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</si>
  <si>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</si>
  <si>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</si>
  <si>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</si>
  <si>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</si>
  <si>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</si>
  <si>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</si>
  <si>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</si>
  <si>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</si>
  <si>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</si>
  <si>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</si>
  <si>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</si>
  <si>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</si>
  <si>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</si>
  <si>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</si>
  <si>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</si>
  <si>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</si>
  <si>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</si>
  <si>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</si>
  <si>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</si>
  <si>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</si>
  <si>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</si>
  <si>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</si>
  <si>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</si>
  <si>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</si>
  <si>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</si>
  <si>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</si>
  <si>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</si>
  <si>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</si>
  <si>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</si>
  <si>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</si>
  <si>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</si>
  <si>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</si>
  <si>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</si>
  <si>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</si>
  <si>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</si>
  <si>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</si>
  <si>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</si>
  <si>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</si>
  <si>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</si>
  <si>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</si>
  <si>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</si>
  <si>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</si>
  <si>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</si>
  <si>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</si>
  <si>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</si>
  <si>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</si>
  <si>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</si>
  <si>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</si>
  <si>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</si>
  <si>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</si>
  <si>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</si>
  <si>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</si>
  <si>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</si>
  <si>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</si>
  <si>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</si>
  <si>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</si>
  <si>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</si>
  <si>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</si>
  <si>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</si>
  <si>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</si>
  <si>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</si>
  <si>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</si>
  <si>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</si>
  <si>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</si>
  <si>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</si>
  <si>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</si>
  <si>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</si>
  <si>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</si>
  <si>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</si>
  <si>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</si>
  <si>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</si>
  <si>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</si>
  <si>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</si>
  <si>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</si>
  <si>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</si>
  <si>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</si>
  <si>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</si>
  <si>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</si>
  <si>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</si>
  <si>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</si>
  <si>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</si>
  <si>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</si>
  <si>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</si>
  <si>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</si>
  <si>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</si>
  <si>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</si>
  <si>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</si>
  <si>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</si>
  <si>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</si>
  <si>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</si>
  <si>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</si>
  <si>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</si>
  <si>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</si>
  <si>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</si>
  <si>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</si>
  <si>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</si>
  <si>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</si>
  <si>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</si>
  <si>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</si>
  <si>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</si>
  <si>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</si>
  <si>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</si>
  <si>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</si>
  <si>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</si>
  <si>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</si>
  <si>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</si>
  <si>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</si>
  <si>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</si>
  <si>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</si>
  <si>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</si>
  <si>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</si>
  <si>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</si>
  <si>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</si>
  <si>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</si>
  <si>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</si>
  <si>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</si>
  <si>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</si>
  <si>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</si>
  <si>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</si>
  <si>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</si>
  <si>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</si>
  <si>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</si>
  <si>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</si>
  <si>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</si>
  <si>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</si>
  <si>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</si>
  <si>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</si>
  <si>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</si>
  <si>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</si>
  <si>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</si>
  <si>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</si>
  <si>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</si>
  <si>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</si>
  <si>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</si>
  <si>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</si>
  <si>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</si>
  <si>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</si>
  <si>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</si>
  <si>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</si>
  <si>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</si>
  <si>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</si>
  <si>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</si>
  <si>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</si>
  <si>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</si>
  <si>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</si>
  <si>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</si>
  <si>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</si>
  <si>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</si>
  <si>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</si>
  <si>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</si>
  <si>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</si>
  <si>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</si>
  <si>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</si>
  <si>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</si>
  <si>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</si>
  <si>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</si>
  <si>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</si>
  <si>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</si>
  <si>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</si>
  <si>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</si>
  <si>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</si>
  <si>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</si>
  <si>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</si>
  <si>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</si>
  <si>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</si>
  <si>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</si>
  <si>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</si>
  <si>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</si>
  <si>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</si>
  <si>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</si>
  <si>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</si>
  <si>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</si>
  <si>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</si>
  <si>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</si>
  <si>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</si>
  <si>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</si>
  <si>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</si>
  <si>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</si>
  <si>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</si>
  <si>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</si>
  <si>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</si>
  <si>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</si>
  <si>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</si>
  <si>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</si>
  <si>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</si>
  <si>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</si>
  <si>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</si>
  <si>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</si>
  <si>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</si>
  <si>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</si>
  <si>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</si>
  <si>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</si>
  <si>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</si>
  <si>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</si>
  <si>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</si>
  <si>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</si>
  <si>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</si>
  <si>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</si>
  <si>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</si>
  <si>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</si>
  <si>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</si>
  <si>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</si>
  <si>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</si>
  <si>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</si>
  <si>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</si>
  <si>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</si>
  <si>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</si>
  <si>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</si>
  <si>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</si>
  <si>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</si>
  <si>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</si>
  <si>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</si>
  <si>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</si>
  <si>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</si>
  <si>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</si>
  <si>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</si>
  <si>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</si>
  <si>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</si>
  <si>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</si>
  <si>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</si>
  <si>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</si>
  <si>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</si>
  <si>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</si>
  <si>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</si>
  <si>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</si>
  <si>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</si>
  <si>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</si>
  <si>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</si>
  <si>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</si>
  <si>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</si>
  <si>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</si>
  <si>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</si>
  <si>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</si>
  <si>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</si>
  <si>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</si>
  <si>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</si>
  <si>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</si>
  <si>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</si>
  <si>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</si>
  <si>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</si>
  <si>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</si>
  <si>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</si>
  <si>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</si>
  <si>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</si>
  <si>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</si>
  <si>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</si>
  <si>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</si>
  <si>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</si>
  <si>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</si>
  <si>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</si>
  <si>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</si>
  <si>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</si>
  <si>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</si>
  <si>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</si>
  <si>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</si>
  <si>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</si>
  <si>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</si>
  <si>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</si>
  <si>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</si>
  <si>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</si>
  <si>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</si>
  <si>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</si>
  <si>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</si>
  <si>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</si>
  <si>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</si>
  <si>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</si>
  <si>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</si>
  <si>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</si>
  <si>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</si>
  <si>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</si>
  <si>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</si>
  <si>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</si>
  <si>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</si>
  <si>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</si>
  <si>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</si>
  <si>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</si>
  <si>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</si>
  <si>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</si>
  <si>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</si>
  <si>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</si>
  <si>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</si>
  <si>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</si>
  <si>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</si>
  <si>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</si>
  <si>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</si>
  <si>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</si>
  <si>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</si>
  <si>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</si>
  <si>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</si>
  <si>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</si>
  <si>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</si>
  <si>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</si>
  <si>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</si>
  <si>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</si>
  <si>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</si>
  <si>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</si>
  <si>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</si>
  <si>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</si>
  <si>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</si>
  <si>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</si>
  <si>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</si>
  <si>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</si>
  <si>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</si>
  <si>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</si>
  <si>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</si>
  <si>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</si>
  <si>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</si>
  <si>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</si>
  <si>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</si>
  <si>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</si>
  <si>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</si>
  <si>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</si>
  <si>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</si>
  <si>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</si>
  <si>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</si>
  <si>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</si>
  <si>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</si>
  <si>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</si>
  <si>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</si>
  <si>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</si>
  <si>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</si>
  <si>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</si>
  <si>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</si>
  <si>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</si>
  <si>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</si>
  <si>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</si>
  <si>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</si>
  <si>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</si>
  <si>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</si>
  <si>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</si>
  <si>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</si>
  <si>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</si>
  <si>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</si>
  <si>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</si>
  <si>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</si>
  <si>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</si>
  <si>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</si>
  <si>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</si>
  <si>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</si>
  <si>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</si>
  <si>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</si>
  <si>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</si>
  <si>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</si>
  <si>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</si>
  <si>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</si>
  <si>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</si>
  <si>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</si>
  <si>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</si>
  <si>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</si>
  <si>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</si>
  <si>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</si>
  <si>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</si>
  <si>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</si>
  <si>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</si>
  <si>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</si>
  <si>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</si>
  <si>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</si>
  <si>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</si>
  <si>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</si>
  <si>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</si>
  <si>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</si>
  <si>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</si>
  <si>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</si>
  <si>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</si>
  <si>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</si>
  <si>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</si>
  <si>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</si>
  <si>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</si>
  <si>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</si>
  <si>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</si>
  <si>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</si>
  <si>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</si>
  <si>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</si>
  <si>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</si>
  <si>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</si>
  <si>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</si>
  <si>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</si>
  <si>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</si>
  <si>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</si>
  <si>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</si>
  <si>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</si>
  <si>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</si>
  <si>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</si>
  <si>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</si>
  <si>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</si>
  <si>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</si>
  <si>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</si>
  <si>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</si>
  <si>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</si>
  <si>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</si>
  <si>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</si>
  <si>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</si>
  <si>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</si>
  <si>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</si>
  <si>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</si>
  <si>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</si>
  <si>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</si>
  <si>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</si>
  <si>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</si>
  <si>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</si>
  <si>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</si>
  <si>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</si>
  <si>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</si>
  <si>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</si>
  <si>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</si>
  <si>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</si>
  <si>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</si>
  <si>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</si>
  <si>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</si>
  <si>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</si>
  <si>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</si>
  <si>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</si>
  <si>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</si>
  <si>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</si>
  <si>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</si>
  <si>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</si>
  <si>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</si>
  <si>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</si>
  <si>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</si>
  <si>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</si>
  <si>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</si>
  <si>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</si>
  <si>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</si>
  <si>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</si>
  <si>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</si>
  <si>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</si>
  <si>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</si>
  <si>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</si>
  <si>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</si>
  <si>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</si>
  <si>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</si>
  <si>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</si>
  <si>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</si>
  <si>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</si>
  <si>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</si>
  <si>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</si>
  <si>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</si>
  <si>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</si>
  <si>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</si>
  <si>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</si>
  <si>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</si>
  <si>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</si>
  <si>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</si>
  <si>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</si>
  <si>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</si>
  <si>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</si>
  <si>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</si>
  <si>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</si>
  <si>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</si>
  <si>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</si>
  <si>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</si>
  <si>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</si>
  <si>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</si>
  <si>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</si>
  <si>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</si>
  <si>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</si>
  <si>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</si>
  <si>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</si>
  <si>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</si>
  <si>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</si>
  <si>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</si>
  <si>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</si>
  <si>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</si>
  <si>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</si>
  <si>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</si>
  <si>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</si>
  <si>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</si>
  <si>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</si>
  <si>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</si>
  <si>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</si>
  <si>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</si>
  <si>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</si>
  <si>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</si>
  <si>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</si>
  <si>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</si>
  <si>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</si>
  <si>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</si>
  <si>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</si>
  <si>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</si>
  <si>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</si>
  <si>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</si>
  <si>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</si>
  <si>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</si>
  <si>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</si>
  <si>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</si>
  <si>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</si>
  <si>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</si>
  <si>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</si>
  <si>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</si>
  <si>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</si>
  <si>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</si>
  <si>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</si>
  <si>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</si>
  <si>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</si>
  <si>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</si>
  <si>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</si>
  <si>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</si>
  <si>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</si>
  <si>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</si>
  <si>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</si>
  <si>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</si>
  <si>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</si>
  <si>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</si>
  <si>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</si>
  <si>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</si>
  <si>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</si>
  <si>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</si>
  <si>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</si>
  <si>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</si>
  <si>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</si>
  <si>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</si>
  <si>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</si>
  <si>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</si>
  <si>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</si>
  <si>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</si>
  <si>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</si>
  <si>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</si>
  <si>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</si>
  <si>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</si>
  <si>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</si>
  <si>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</si>
  <si>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</si>
  <si>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</si>
  <si>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</si>
  <si>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</si>
  <si>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</si>
  <si>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</si>
  <si>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</si>
  <si>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</si>
  <si>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</si>
  <si>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</si>
  <si>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</si>
  <si>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</si>
  <si>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</si>
  <si>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</si>
  <si>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</si>
  <si>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</si>
  <si>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</si>
  <si>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</si>
  <si>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</si>
  <si>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</si>
  <si>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</si>
  <si>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</si>
  <si>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</si>
  <si>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</si>
  <si>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</si>
  <si>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</si>
  <si>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</si>
  <si>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</si>
  <si>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</si>
  <si>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</si>
  <si>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</si>
  <si>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</si>
  <si>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</si>
  <si>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</si>
  <si>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</si>
  <si>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</si>
  <si>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</si>
  <si>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</si>
  <si>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</si>
  <si>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</si>
  <si>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</si>
  <si>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</si>
  <si>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</si>
  <si>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</si>
  <si>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</si>
  <si>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</si>
  <si>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</si>
  <si>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</si>
  <si>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</si>
  <si>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</si>
  <si>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</si>
  <si>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</si>
  <si>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</si>
  <si>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</si>
  <si>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</si>
  <si>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</si>
  <si>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</si>
  <si>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</si>
  <si>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</si>
  <si>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</si>
  <si>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</si>
  <si>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</si>
  <si>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</si>
  <si>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</si>
  <si>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</si>
  <si>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</si>
  <si>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</si>
  <si>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</si>
  <si>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</si>
  <si>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</si>
  <si>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</si>
  <si>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</si>
  <si>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</si>
  <si>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</si>
  <si>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</si>
  <si>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</si>
  <si>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</si>
  <si>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</si>
  <si>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</si>
  <si>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</si>
  <si>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</si>
  <si>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</si>
  <si>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</si>
  <si>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</si>
  <si>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</si>
  <si>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</si>
  <si>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</si>
  <si>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</si>
  <si>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</si>
  <si>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</si>
  <si>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</si>
  <si>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</si>
  <si>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</si>
  <si>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</si>
  <si>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</si>
  <si>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</si>
  <si>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</si>
  <si>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</si>
  <si>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</si>
  <si>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</si>
  <si>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</si>
  <si>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</si>
  <si>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</si>
  <si>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</si>
  <si>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</si>
  <si>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</si>
  <si>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</si>
  <si>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</si>
  <si>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</si>
  <si>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</si>
  <si>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</si>
  <si>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</si>
  <si>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</si>
  <si>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</si>
  <si>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</si>
  <si>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</si>
  <si>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</si>
  <si>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</si>
  <si>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</si>
  <si>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</si>
  <si>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</si>
  <si>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</si>
  <si>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</si>
  <si>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</si>
  <si>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</si>
  <si>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</si>
  <si>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</si>
  <si>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</si>
  <si>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</si>
  <si>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</si>
  <si>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</si>
  <si>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</si>
  <si>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</si>
  <si>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</si>
  <si>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</si>
  <si>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</si>
  <si>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</si>
  <si>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</si>
  <si>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</si>
  <si>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</si>
  <si>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</si>
  <si>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</si>
  <si>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</si>
  <si>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</si>
  <si>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</si>
  <si>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</si>
  <si>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</si>
  <si>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</si>
  <si>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</si>
  <si>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</si>
  <si>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</si>
  <si>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</si>
  <si>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</si>
  <si>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</si>
  <si>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</si>
  <si>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</si>
  <si>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</si>
  <si>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</si>
  <si>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</si>
  <si>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</si>
  <si>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</si>
  <si>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</si>
  <si>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</si>
  <si>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</si>
  <si>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</si>
  <si>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</si>
  <si>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</si>
  <si>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</si>
  <si>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</si>
  <si>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</si>
  <si>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</si>
  <si>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</si>
  <si>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</si>
  <si>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</si>
  <si>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</si>
  <si>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</si>
  <si>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</si>
  <si>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</si>
  <si>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</si>
  <si>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</si>
  <si>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</si>
  <si>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</si>
  <si>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</si>
  <si>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</si>
  <si>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</si>
  <si>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</si>
  <si>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</si>
  <si>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</si>
  <si>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</si>
  <si>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</si>
  <si>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</si>
  <si>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</si>
  <si>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</si>
  <si>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</si>
  <si>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</si>
  <si>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</si>
  <si>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</si>
  <si>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</si>
  <si>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</si>
  <si>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</si>
  <si>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</si>
  <si>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</si>
  <si>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</si>
  <si>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</si>
  <si>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</si>
  <si>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</si>
  <si>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</si>
  <si>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</si>
  <si>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</si>
  <si>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</si>
  <si>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</si>
  <si>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</si>
  <si>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</si>
  <si>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</si>
  <si>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</si>
  <si>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</si>
  <si>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</si>
  <si>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</si>
  <si>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</si>
  <si>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</si>
  <si>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</si>
  <si>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</si>
  <si>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</si>
  <si>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</si>
  <si>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</si>
  <si>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</si>
  <si>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</si>
  <si>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</si>
  <si>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</si>
  <si>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</si>
  <si>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</si>
  <si>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</si>
  <si>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</si>
  <si>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</si>
  <si>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</si>
  <si>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</si>
  <si>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</si>
  <si>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</si>
  <si>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</si>
  <si>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</si>
  <si>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</si>
  <si>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</si>
  <si>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</si>
  <si>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</si>
  <si>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</si>
  <si>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</si>
  <si>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</si>
  <si>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</si>
  <si>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</si>
  <si>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</si>
  <si>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</si>
  <si>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</si>
  <si>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</si>
  <si>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</si>
  <si>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</si>
  <si>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</si>
  <si>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</si>
  <si>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</si>
  <si>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</si>
  <si>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</si>
  <si>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</si>
  <si>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</si>
  <si>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</si>
  <si>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</si>
  <si>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</si>
  <si>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</si>
  <si>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</si>
  <si>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</si>
  <si>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</si>
  <si>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</si>
  <si>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</si>
  <si>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</si>
  <si>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</si>
  <si>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</si>
  <si>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</si>
  <si>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</si>
  <si>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</si>
  <si>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</si>
  <si>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</si>
  <si>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</si>
  <si>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</si>
  <si>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</si>
  <si>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</si>
  <si>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</si>
  <si>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</si>
  <si>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</si>
  <si>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</si>
  <si>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</si>
  <si>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</si>
  <si>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</si>
  <si>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</si>
  <si>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</si>
  <si>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</si>
  <si>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</si>
  <si>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</si>
  <si>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</si>
  <si>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</si>
  <si>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</si>
  <si>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</si>
  <si>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</si>
  <si>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</si>
  <si>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</si>
  <si>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</si>
  <si>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</si>
  <si>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</si>
  <si>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</si>
  <si>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</si>
  <si>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</si>
  <si>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</si>
  <si>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</si>
  <si>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</si>
  <si>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</si>
  <si>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</si>
  <si>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</si>
  <si>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</si>
  <si>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</si>
  <si>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</si>
  <si>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</si>
  <si>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</si>
  <si>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</si>
  <si>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</si>
  <si>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</si>
  <si>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</si>
  <si>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</si>
  <si>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</si>
  <si>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</si>
  <si>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</si>
  <si>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</si>
  <si>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</si>
  <si>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</si>
  <si>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</si>
  <si>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</si>
  <si>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</si>
  <si>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</si>
  <si>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</si>
  <si>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</si>
  <si>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</si>
  <si>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</si>
  <si>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</si>
  <si>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</si>
  <si>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</si>
  <si>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</si>
  <si>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</si>
  <si>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</si>
  <si>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</si>
  <si>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</si>
  <si>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</si>
  <si>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</si>
  <si>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</si>
  <si>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</si>
  <si>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</si>
  <si>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</si>
  <si>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</si>
  <si>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</si>
  <si>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</si>
  <si>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</si>
  <si>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</si>
  <si>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</si>
  <si>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</si>
  <si>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</si>
  <si>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</si>
  <si>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</si>
  <si>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</si>
  <si>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</si>
  <si>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</si>
  <si>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</si>
  <si>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</si>
  <si>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</si>
  <si>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</si>
  <si>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</si>
  <si>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</si>
  <si>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</si>
  <si>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</si>
  <si>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</si>
  <si>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</si>
  <si>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</si>
  <si>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</si>
  <si>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</si>
  <si>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</si>
  <si>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</si>
  <si>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</si>
  <si>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</si>
  <si>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</si>
  <si>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</si>
  <si>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</si>
  <si>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</si>
  <si>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</si>
  <si>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</si>
  <si>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</si>
  <si>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</si>
  <si>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</si>
  <si>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</si>
  <si>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</si>
  <si>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</si>
  <si>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</si>
  <si>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</si>
  <si>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</si>
  <si>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</si>
  <si>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</si>
  <si>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</si>
  <si>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</si>
  <si>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</si>
  <si>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</si>
  <si>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</si>
  <si>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</si>
  <si>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</si>
  <si>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</si>
  <si>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</si>
  <si>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</si>
  <si>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</si>
  <si>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</si>
  <si>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</si>
  <si>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</si>
  <si>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</si>
  <si>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</si>
  <si>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</si>
  <si>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</si>
  <si>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</si>
  <si>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</si>
  <si>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</si>
  <si>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</si>
  <si>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</si>
  <si>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</si>
  <si>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</si>
  <si>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</si>
  <si>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</si>
  <si>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</si>
  <si>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</si>
  <si>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</si>
  <si>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</si>
  <si>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</si>
  <si>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</si>
  <si>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</si>
  <si>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</si>
  <si>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</si>
  <si>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</si>
  <si>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</si>
  <si>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</si>
  <si>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</si>
  <si>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</si>
  <si>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</si>
  <si>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</si>
  <si>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</si>
  <si>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</si>
  <si>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</si>
  <si>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</si>
  <si>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</si>
  <si>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</si>
  <si>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</si>
  <si>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</si>
  <si>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</si>
  <si>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</si>
  <si>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</si>
  <si>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</si>
  <si>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</si>
  <si>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</si>
  <si>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</si>
  <si>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</si>
  <si>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</si>
  <si>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</si>
  <si>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</si>
  <si>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</si>
  <si>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</si>
  <si>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</si>
  <si>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</si>
  <si>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</si>
  <si>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</si>
  <si>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</si>
  <si>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</si>
  <si>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</si>
  <si>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</si>
  <si>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</si>
  <si>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</si>
  <si>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</si>
  <si>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</si>
  <si>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</si>
  <si>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</si>
  <si>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</si>
  <si>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</si>
  <si>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</si>
  <si>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</si>
  <si>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</si>
  <si>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</si>
  <si>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</si>
  <si>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</si>
  <si>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</si>
  <si>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</si>
  <si>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</si>
  <si>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</si>
  <si>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</si>
  <si>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</si>
  <si>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</si>
  <si>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</si>
  <si>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</si>
  <si>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</si>
  <si>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</si>
  <si>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</si>
  <si>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</si>
  <si>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</si>
  <si>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</si>
  <si>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</si>
  <si>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</si>
  <si>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</si>
  <si>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</si>
  <si>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</si>
  <si>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</si>
  <si>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</si>
  <si>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</si>
  <si>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</si>
  <si>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</si>
  <si>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</si>
  <si>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</si>
  <si>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</si>
  <si>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</si>
  <si>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</si>
  <si>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</si>
  <si>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</si>
  <si>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</si>
  <si>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</si>
  <si>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</si>
  <si>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</si>
  <si>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</si>
  <si>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</si>
  <si>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</si>
  <si>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</si>
  <si>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</si>
  <si>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</si>
  <si>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</si>
  <si>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</si>
  <si>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</si>
  <si>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</si>
  <si>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</si>
  <si>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</si>
  <si>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</si>
  <si>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</si>
  <si>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</si>
  <si>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</si>
  <si>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</si>
  <si>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</si>
  <si>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</si>
  <si>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</si>
  <si>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</si>
  <si>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</si>
  <si>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</si>
  <si>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</si>
  <si>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</si>
  <si>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</si>
  <si>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</si>
  <si>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</si>
  <si>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</si>
  <si>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</si>
  <si>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</si>
  <si>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</si>
  <si>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</si>
  <si>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</si>
  <si>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</si>
  <si>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</si>
  <si>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</si>
  <si>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</si>
  <si>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</si>
  <si>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</si>
  <si>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</si>
  <si>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</si>
  <si>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</si>
  <si>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</si>
  <si>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</si>
  <si>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</si>
  <si>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</si>
  <si>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</si>
  <si>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</si>
  <si>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</si>
  <si>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</si>
  <si>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</si>
  <si>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</si>
  <si>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</si>
  <si>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</si>
  <si>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</si>
  <si>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</si>
  <si>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</si>
  <si>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</si>
  <si>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</si>
  <si>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</si>
  <si>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</si>
  <si>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</si>
  <si>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</si>
  <si>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</si>
  <si>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</si>
  <si>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</si>
  <si>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</si>
  <si>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</si>
  <si>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</si>
  <si>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</si>
  <si>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</si>
  <si>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</si>
  <si>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</si>
  <si>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</si>
  <si>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</si>
  <si>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</si>
  <si>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</si>
  <si>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</si>
  <si>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</si>
  <si>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</si>
  <si>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</si>
  <si>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</si>
  <si>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</si>
  <si>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</si>
  <si>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</si>
  <si>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</si>
  <si>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</si>
  <si>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</si>
  <si>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</si>
  <si>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</si>
  <si>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</si>
  <si>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</si>
  <si>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</si>
  <si>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</si>
  <si>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</si>
  <si>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</si>
  <si>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</si>
  <si>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</si>
  <si>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</si>
  <si>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</si>
  <si>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</si>
  <si>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</si>
  <si>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</si>
  <si>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</si>
  <si>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</si>
  <si>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</si>
  <si>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</si>
  <si>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</si>
  <si>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</si>
  <si>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</si>
  <si>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</si>
  <si>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</si>
  <si>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</si>
  <si>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</si>
  <si>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</si>
  <si>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</si>
  <si>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</si>
  <si>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</si>
  <si>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</si>
  <si>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</si>
  <si>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</si>
  <si>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</si>
  <si>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</si>
  <si>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</si>
  <si>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</si>
  <si>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</si>
  <si>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</si>
  <si>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</si>
  <si>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</si>
  <si>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</si>
  <si>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</si>
  <si>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</si>
  <si>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</si>
  <si>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</si>
  <si>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</si>
  <si>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</si>
  <si>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</si>
  <si>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</si>
  <si>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</si>
  <si>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</si>
  <si>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</si>
  <si>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</si>
  <si>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</si>
  <si>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</si>
  <si>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</si>
  <si>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</si>
  <si>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</si>
  <si>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</si>
  <si>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</si>
  <si>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</si>
  <si>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</si>
  <si>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</si>
  <si>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</si>
  <si>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</si>
  <si>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</si>
  <si>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</si>
  <si>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</si>
  <si>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</si>
  <si>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</si>
  <si>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</si>
  <si>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</si>
  <si>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</si>
  <si>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</si>
  <si>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</si>
  <si>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</si>
  <si>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</si>
  <si>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</si>
  <si>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</si>
  <si>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</si>
  <si>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</si>
  <si>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</si>
  <si>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</si>
  <si>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</si>
  <si>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</si>
  <si>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</si>
  <si>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</si>
  <si>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</si>
  <si>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</si>
  <si>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</si>
  <si>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</si>
  <si>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</si>
  <si>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</si>
  <si>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</si>
  <si>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</si>
  <si>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</si>
  <si>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</si>
  <si>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</si>
  <si>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</si>
  <si>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</si>
  <si>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</si>
  <si>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</si>
  <si>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</si>
  <si>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</si>
  <si>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</si>
  <si>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</si>
  <si>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</si>
  <si>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</si>
  <si>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</si>
  <si>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</si>
  <si>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</si>
  <si>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</si>
  <si>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</si>
  <si>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</si>
  <si>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</si>
  <si>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</si>
  <si>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</si>
  <si>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</si>
  <si>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</si>
  <si>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</si>
  <si>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</si>
  <si>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</si>
  <si>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</si>
  <si>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</si>
  <si>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</si>
  <si>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</si>
  <si>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</si>
  <si>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</si>
  <si>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</si>
  <si>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</si>
  <si>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</si>
  <si>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</si>
  <si>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</si>
  <si>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</si>
  <si>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</si>
  <si>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</si>
  <si>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</si>
  <si>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</si>
  <si>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</si>
  <si>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</si>
  <si>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</si>
  <si>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</si>
  <si>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</si>
  <si>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</si>
  <si>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</si>
  <si>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</si>
  <si>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</si>
  <si>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</si>
  <si>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</si>
  <si>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</si>
  <si>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</si>
  <si>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</si>
  <si>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</si>
  <si>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</si>
  <si>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</si>
  <si>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</si>
  <si>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</si>
  <si>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</si>
  <si>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</si>
  <si>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</si>
  <si>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</si>
  <si>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</si>
  <si>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</si>
  <si>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</si>
  <si>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</si>
  <si>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</si>
  <si>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</si>
  <si>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</si>
  <si>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</si>
  <si>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</si>
  <si>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</si>
  <si>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</si>
  <si>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</si>
  <si>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</si>
  <si>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</si>
  <si>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</si>
  <si>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</si>
  <si>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</si>
  <si>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</si>
  <si>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</si>
  <si>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</si>
  <si>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</si>
  <si>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</si>
  <si>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</si>
  <si>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</si>
  <si>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</si>
  <si>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</si>
  <si>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</si>
  <si>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</si>
  <si>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</si>
  <si>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</si>
  <si>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</si>
  <si>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</si>
  <si>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</si>
  <si>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</si>
  <si>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</si>
  <si>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</si>
  <si>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</si>
  <si>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</si>
  <si>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</si>
  <si>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</si>
  <si>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</si>
  <si>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</si>
  <si>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</si>
  <si>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</si>
  <si>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</si>
  <si>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</si>
  <si>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</si>
  <si>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</si>
  <si>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</si>
  <si>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</si>
  <si>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</si>
  <si>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</si>
  <si>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</si>
  <si>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</si>
  <si>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</si>
  <si>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</si>
  <si>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</si>
  <si>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</si>
  <si>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</si>
  <si>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</si>
  <si>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</si>
  <si>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</si>
  <si>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</si>
  <si>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</si>
  <si>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</si>
  <si>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</si>
  <si>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</si>
  <si>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</si>
  <si>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</si>
  <si>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</si>
  <si>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</si>
  <si>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</si>
  <si>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</si>
  <si>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</si>
  <si>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</si>
  <si>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</si>
  <si>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</si>
  <si>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</si>
  <si>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</si>
  <si>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</si>
  <si>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</si>
  <si>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</si>
  <si>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</si>
  <si>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</si>
  <si>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</si>
  <si>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</si>
  <si>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</si>
  <si>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</si>
  <si>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</si>
  <si>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</si>
  <si>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</si>
  <si>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</si>
  <si>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</si>
  <si>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</si>
  <si>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</si>
  <si>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</si>
  <si>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</si>
  <si>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</si>
  <si>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</si>
  <si>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</si>
  <si>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</si>
  <si>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</si>
  <si>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</si>
  <si>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</si>
  <si>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</si>
  <si>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</si>
  <si>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</si>
  <si>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</si>
  <si>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</si>
  <si>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</si>
  <si>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</si>
  <si>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</si>
  <si>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</si>
  <si>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</si>
  <si>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</si>
  <si>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</si>
  <si>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</si>
  <si>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</si>
  <si>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</si>
  <si>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</si>
  <si>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</si>
  <si>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</si>
  <si>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</si>
  <si>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</si>
  <si>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</si>
  <si>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</si>
  <si>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</si>
  <si>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</si>
  <si>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</si>
  <si>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</si>
  <si>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</si>
  <si>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</si>
  <si>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</si>
  <si>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</si>
  <si>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</si>
  <si>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</si>
  <si>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</si>
  <si>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</si>
  <si>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</si>
  <si>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</si>
  <si>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</si>
  <si>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</si>
  <si>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</si>
  <si>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</si>
  <si>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</si>
  <si>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</si>
  <si>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</si>
  <si>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</si>
  <si>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</si>
  <si>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</si>
  <si>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</si>
  <si>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</si>
  <si>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</si>
  <si>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</si>
  <si>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</si>
  <si>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</si>
  <si>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</si>
  <si>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</si>
  <si>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</si>
  <si>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</si>
  <si>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</si>
  <si>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</si>
  <si>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</si>
  <si>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</si>
  <si>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</si>
  <si>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</si>
  <si>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</si>
  <si>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</si>
  <si>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</si>
  <si>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</si>
  <si>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</si>
  <si>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</si>
  <si>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</si>
  <si>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</si>
  <si>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</si>
  <si>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</si>
  <si>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</si>
  <si>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</si>
  <si>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</si>
  <si>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</si>
  <si>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</si>
  <si>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</si>
  <si>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</si>
  <si>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</si>
  <si>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</si>
  <si>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</si>
  <si>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</si>
  <si>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</si>
  <si>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</si>
  <si>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</si>
  <si>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</si>
  <si>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</si>
  <si>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</si>
  <si>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</si>
  <si>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</si>
  <si>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</si>
  <si>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</si>
  <si>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</si>
  <si>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</si>
  <si>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</si>
  <si>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</si>
  <si>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</si>
  <si>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</si>
  <si>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</si>
  <si>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</si>
  <si>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</si>
  <si>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</si>
  <si>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</si>
  <si>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</si>
  <si>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</si>
  <si>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</si>
  <si>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</si>
  <si>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</si>
  <si>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</si>
  <si>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</si>
  <si>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</si>
  <si>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</si>
  <si>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</si>
  <si>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</si>
  <si>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</si>
  <si>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</si>
  <si>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</si>
  <si>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</si>
  <si>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</si>
  <si>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</si>
  <si>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</si>
  <si>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</si>
  <si>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</si>
  <si>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</si>
  <si>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</si>
  <si>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</si>
  <si>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</si>
  <si>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</si>
  <si>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</si>
  <si>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</si>
  <si>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</si>
  <si>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</si>
  <si>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</si>
  <si>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</si>
  <si>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</si>
  <si>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</si>
  <si>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</si>
  <si>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</si>
  <si>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</si>
  <si>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</si>
  <si>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</si>
  <si>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</si>
  <si>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</si>
  <si>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</si>
  <si>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</si>
  <si>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</si>
  <si>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</si>
  <si>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</si>
  <si>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</si>
  <si>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</si>
  <si>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</si>
  <si>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</si>
  <si>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</si>
  <si>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</si>
  <si>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</si>
  <si>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</si>
  <si>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</si>
  <si>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</si>
  <si>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</si>
  <si>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</si>
  <si>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</si>
  <si>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</si>
  <si>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</si>
  <si>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</si>
  <si>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</si>
  <si>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</si>
  <si>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</si>
  <si>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</si>
  <si>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</si>
  <si>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</si>
  <si>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</si>
  <si>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</si>
  <si>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</si>
  <si>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</si>
  <si>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</si>
  <si>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</si>
  <si>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</si>
  <si>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</si>
  <si>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</si>
  <si>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</si>
  <si>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</si>
  <si>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</si>
  <si>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</si>
  <si>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</si>
  <si>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</si>
  <si>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</si>
  <si>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</si>
  <si>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</si>
  <si>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</si>
  <si>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</si>
  <si>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</si>
  <si>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</si>
  <si>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</si>
  <si>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</si>
  <si>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</si>
  <si>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</si>
  <si>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</si>
  <si>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</si>
  <si>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</si>
  <si>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</si>
  <si>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</si>
  <si>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</si>
  <si>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</si>
  <si>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</si>
  <si>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</si>
  <si>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</si>
  <si>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</si>
  <si>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</si>
  <si>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</si>
  <si>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</si>
  <si>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</si>
  <si>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</si>
  <si>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</si>
  <si>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</si>
  <si>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</si>
  <si>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</si>
  <si>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</si>
  <si>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</si>
  <si>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</si>
  <si>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</si>
  <si>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</si>
  <si>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</si>
  <si>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</si>
  <si>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</si>
  <si>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</si>
  <si>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</si>
  <si>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</si>
  <si>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</si>
  <si>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</si>
  <si>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</si>
  <si>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</si>
  <si>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</si>
  <si>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</si>
  <si>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</si>
  <si>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</si>
  <si>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</si>
  <si>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</si>
  <si>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</si>
  <si>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</si>
  <si>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</si>
  <si>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</si>
  <si>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</si>
  <si>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</si>
  <si>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</si>
  <si>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</si>
  <si>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</si>
  <si>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</si>
  <si>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</si>
  <si>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</si>
  <si>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</si>
  <si>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</si>
  <si>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</si>
  <si>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</si>
  <si>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</si>
  <si>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</si>
  <si>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</si>
  <si>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</si>
  <si>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</si>
  <si>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</si>
  <si>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</si>
  <si>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</si>
  <si>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</si>
  <si>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</si>
  <si>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</si>
  <si>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</si>
  <si>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</si>
  <si>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</si>
  <si>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</si>
  <si>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</si>
  <si>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</si>
  <si>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</si>
  <si>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</si>
  <si>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</si>
  <si>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</si>
  <si>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</si>
  <si>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</si>
  <si>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</si>
  <si>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</si>
  <si>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</si>
  <si>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</si>
  <si>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</si>
  <si>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</si>
  <si>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</si>
  <si>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</si>
  <si>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</si>
  <si>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</si>
  <si>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</si>
  <si>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</si>
  <si>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</si>
  <si>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</si>
  <si>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</si>
  <si>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</si>
  <si>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</si>
  <si>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</si>
  <si>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</si>
  <si>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</si>
  <si>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</si>
  <si>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</si>
  <si>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</si>
  <si>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</si>
  <si>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</si>
  <si>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</si>
  <si>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</si>
  <si>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</si>
  <si>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</si>
  <si>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</si>
  <si>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</si>
  <si>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</si>
  <si>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</si>
  <si>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</si>
  <si>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</si>
  <si>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</si>
  <si>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</si>
  <si>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</si>
  <si>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</si>
  <si>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</si>
  <si>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</si>
  <si>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</si>
  <si>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</si>
  <si>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</si>
  <si>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</si>
  <si>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</si>
  <si>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</si>
  <si>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</si>
  <si>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</si>
  <si>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</si>
  <si>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</si>
  <si>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</si>
  <si>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</si>
  <si>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</si>
  <si>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</si>
  <si>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</si>
  <si>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</si>
  <si>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</si>
  <si>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</si>
  <si>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</si>
  <si>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</si>
  <si>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</si>
  <si>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</si>
  <si>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</si>
  <si>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</si>
  <si>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</si>
  <si>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</si>
  <si>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</si>
  <si>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</si>
  <si>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</si>
  <si>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</si>
  <si>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</si>
  <si>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</si>
  <si>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</si>
  <si>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</si>
  <si>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</si>
  <si>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</si>
  <si>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</si>
  <si>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</si>
  <si>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</si>
  <si>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</si>
  <si>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</si>
  <si>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</si>
  <si>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</si>
  <si>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</si>
  <si>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</si>
  <si>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</si>
  <si>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</si>
  <si>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</si>
  <si>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</si>
  <si>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</si>
  <si>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</si>
  <si>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</si>
  <si>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</si>
  <si>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</si>
  <si>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</si>
  <si>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</si>
  <si>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</si>
  <si>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</si>
  <si>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</si>
  <si>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</si>
  <si>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</si>
  <si>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</si>
  <si>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</si>
  <si>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</si>
  <si>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</si>
  <si>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</si>
  <si>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</si>
  <si>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</si>
  <si>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</si>
  <si>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</si>
  <si>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</si>
  <si>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</si>
  <si>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</si>
  <si>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</si>
  <si>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</si>
  <si>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</si>
  <si>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</si>
  <si>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</si>
  <si>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</si>
  <si>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</si>
  <si>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</si>
  <si>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</si>
  <si>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</si>
  <si>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</si>
  <si>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</si>
  <si>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</si>
  <si>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</si>
  <si>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</si>
  <si>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</si>
  <si>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</si>
  <si>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</si>
  <si>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</si>
  <si>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</si>
  <si>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</si>
  <si>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</si>
  <si>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</si>
  <si>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</si>
  <si>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</si>
  <si>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</si>
  <si>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</si>
  <si>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</si>
  <si>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</si>
  <si>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</si>
  <si>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</si>
  <si>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</si>
  <si>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</si>
  <si>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</si>
  <si>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</si>
  <si>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</si>
  <si>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</si>
  <si>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</si>
  <si>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</si>
  <si>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</si>
  <si>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</si>
  <si>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</si>
  <si>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</si>
  <si>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</si>
  <si>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</si>
  <si>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</si>
  <si>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</si>
  <si>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</si>
  <si>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</si>
  <si>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</si>
  <si>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</si>
  <si>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</si>
  <si>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</si>
  <si>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</si>
  <si>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</si>
  <si>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</si>
  <si>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</si>
  <si>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</si>
  <si>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</si>
  <si>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</si>
  <si>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</si>
  <si>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</si>
  <si>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</si>
  <si>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</si>
  <si>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</si>
  <si>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</si>
  <si>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</si>
  <si>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</si>
  <si>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</si>
  <si>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</si>
  <si>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</si>
  <si>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</si>
  <si>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</si>
  <si>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</si>
  <si>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</si>
  <si>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</si>
  <si>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</si>
  <si>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</si>
  <si>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</si>
  <si>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</si>
  <si>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</si>
  <si>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</si>
  <si>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</si>
  <si>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</si>
  <si>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</si>
  <si>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</si>
  <si>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</si>
  <si>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</si>
  <si>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</si>
  <si>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</si>
  <si>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</si>
  <si>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</si>
  <si>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</si>
  <si>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</si>
  <si>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</si>
  <si>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</si>
  <si>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</si>
  <si>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</si>
  <si>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</si>
  <si>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</si>
  <si>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</si>
  <si>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</si>
  <si>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</si>
  <si>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</si>
  <si>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</si>
  <si>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</si>
  <si>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</si>
  <si>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</si>
  <si>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</si>
  <si>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</si>
  <si>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</si>
  <si>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</si>
  <si>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</si>
  <si>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</si>
  <si>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</si>
  <si>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</si>
  <si>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</si>
  <si>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</si>
  <si>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</si>
  <si>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</si>
  <si>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</si>
  <si>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</si>
  <si>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</si>
  <si>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</si>
  <si>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</si>
  <si>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</si>
  <si>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</si>
  <si>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</si>
  <si>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</si>
  <si>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</si>
  <si>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</si>
  <si>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</si>
  <si>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</si>
  <si>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</si>
  <si>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</si>
  <si>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</si>
  <si>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</si>
  <si>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</si>
  <si>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</si>
  <si>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</si>
  <si>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</si>
  <si>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</si>
  <si>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</si>
  <si>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</si>
  <si>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</si>
  <si>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</si>
  <si>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</si>
  <si>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</si>
  <si>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</si>
  <si>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</si>
  <si>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</si>
  <si>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</si>
  <si>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</si>
  <si>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</si>
  <si>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</si>
  <si>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</si>
  <si>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</si>
  <si>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</si>
  <si>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</si>
  <si>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</si>
  <si>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</si>
  <si>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</si>
  <si>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</si>
  <si>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</si>
  <si>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</si>
  <si>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</si>
  <si>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</si>
  <si>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</si>
  <si>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</si>
  <si>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</si>
  <si>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</si>
  <si>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</si>
  <si>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</si>
  <si>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</si>
  <si>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</si>
  <si>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</si>
  <si>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</si>
  <si>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</si>
  <si>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</si>
  <si>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</si>
  <si>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</si>
  <si>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</si>
  <si>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</si>
  <si>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</si>
  <si>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</si>
  <si>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</si>
  <si>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</si>
  <si>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</si>
  <si>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</si>
  <si>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</si>
  <si>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</si>
  <si>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</si>
  <si>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</si>
  <si>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</si>
  <si>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</si>
  <si>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</si>
  <si>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</si>
  <si>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</si>
  <si>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</si>
  <si>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</si>
  <si>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</si>
  <si>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</si>
  <si>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</si>
  <si>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</si>
  <si>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</si>
  <si>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</si>
  <si>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</si>
  <si>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</si>
  <si>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</si>
  <si>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</si>
  <si>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</si>
  <si>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</si>
  <si>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</si>
  <si>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</si>
  <si>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</si>
  <si>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</si>
  <si>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</si>
  <si>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</si>
  <si>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</si>
  <si>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</si>
  <si>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</si>
  <si>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</si>
  <si>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</si>
  <si>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</si>
  <si>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</si>
  <si>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</si>
  <si>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</si>
  <si>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</si>
  <si>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</si>
  <si>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</si>
  <si>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</si>
  <si>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</si>
  <si>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</si>
  <si>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</si>
  <si>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</si>
  <si>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</si>
  <si>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</si>
  <si>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</si>
  <si>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</si>
  <si>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</si>
  <si>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</si>
  <si>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</si>
  <si>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</si>
  <si>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</si>
  <si>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</si>
  <si>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</si>
  <si>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</si>
  <si>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</si>
  <si>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</si>
  <si>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</si>
  <si>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</si>
  <si>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</si>
  <si>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</si>
  <si>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</si>
  <si>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</si>
  <si>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</si>
  <si>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</si>
  <si>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</si>
  <si>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</si>
  <si>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</si>
  <si>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</si>
  <si>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</si>
  <si>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</si>
  <si>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</si>
  <si>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</si>
  <si>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</si>
  <si>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</si>
  <si>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</si>
  <si>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</si>
  <si>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</si>
  <si>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</si>
  <si>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</si>
  <si>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</si>
  <si>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</si>
  <si>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</si>
  <si>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</si>
  <si>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</si>
  <si>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</si>
  <si>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</si>
  <si>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</si>
  <si>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</si>
  <si>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</si>
  <si>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</si>
  <si>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</si>
  <si>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</si>
  <si>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</si>
  <si>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</si>
  <si>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</si>
  <si>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</si>
  <si>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</si>
  <si>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</si>
  <si>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</si>
  <si>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</si>
  <si>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</si>
  <si>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</si>
  <si>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</si>
  <si>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</si>
  <si>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</si>
  <si>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</si>
  <si>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</si>
  <si>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</si>
  <si>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</si>
  <si>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</si>
  <si>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</si>
  <si>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</si>
  <si>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</si>
  <si>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</si>
  <si>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</si>
  <si>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</si>
  <si>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</si>
  <si>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</si>
  <si>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</si>
  <si>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</si>
  <si>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</si>
  <si>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</si>
  <si>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</si>
  <si>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</si>
  <si>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</si>
  <si>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</si>
  <si>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</si>
  <si>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</si>
  <si>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</si>
  <si>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</si>
  <si>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</si>
  <si>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</si>
  <si>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</si>
  <si>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</si>
  <si>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</si>
  <si>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</si>
  <si>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</si>
  <si>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</si>
  <si>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</si>
  <si>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</si>
  <si>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</si>
  <si>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</si>
  <si>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</si>
  <si>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</si>
  <si>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</si>
  <si>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</si>
  <si>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</si>
  <si>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</si>
  <si>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</si>
  <si>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</si>
  <si>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</si>
  <si>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</si>
  <si>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</si>
  <si>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</si>
  <si>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</si>
  <si>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</si>
  <si>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</si>
  <si>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</si>
  <si>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</si>
  <si>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</si>
  <si>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</si>
  <si>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</si>
  <si>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</si>
  <si>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</si>
  <si>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</si>
  <si>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</si>
  <si>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</si>
  <si>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</si>
  <si>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</si>
  <si>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</si>
  <si>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</si>
  <si>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</si>
  <si>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</si>
  <si>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</si>
  <si>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</si>
  <si>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</si>
  <si>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</si>
  <si>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</si>
  <si>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</si>
  <si>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</si>
  <si>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</si>
  <si>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</si>
  <si>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</si>
  <si>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</si>
  <si>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</si>
  <si>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</si>
  <si>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</si>
  <si>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</si>
  <si>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</si>
  <si>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</si>
  <si>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</si>
  <si>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</si>
  <si>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</si>
  <si>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</si>
  <si>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</si>
  <si>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</si>
  <si>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</si>
  <si>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</si>
  <si>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</si>
  <si>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</si>
  <si>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</si>
  <si>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</si>
  <si>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</si>
  <si>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</si>
  <si>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</si>
  <si>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</si>
  <si>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</si>
  <si>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</si>
  <si>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</si>
  <si>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</si>
  <si>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</si>
  <si>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</si>
  <si>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</si>
  <si>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</si>
  <si>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</si>
  <si>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</si>
  <si>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</si>
  <si>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</si>
  <si>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</si>
  <si>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</si>
  <si>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</si>
  <si>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</si>
  <si>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</si>
  <si>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</si>
  <si>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</si>
  <si>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</si>
  <si>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</si>
  <si>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</si>
  <si>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</si>
  <si>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</si>
  <si>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</si>
  <si>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</si>
  <si>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</si>
  <si>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</si>
  <si>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</si>
  <si>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</si>
  <si>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</si>
  <si>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</si>
  <si>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</si>
  <si>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</si>
  <si>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</si>
  <si>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</si>
  <si>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</si>
  <si>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</si>
  <si>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</si>
  <si>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</si>
  <si>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</si>
  <si>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</si>
  <si>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</si>
  <si>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</si>
  <si>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</si>
  <si>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</si>
  <si>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</si>
  <si>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</si>
  <si>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</si>
  <si>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</si>
  <si>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</si>
  <si>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</si>
  <si>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</si>
  <si>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</si>
  <si>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</si>
  <si>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</si>
  <si>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</si>
  <si>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</si>
  <si>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</si>
  <si>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</si>
  <si>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</si>
  <si>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</si>
  <si>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</si>
  <si>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</si>
  <si>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</si>
  <si>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</si>
  <si>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</si>
  <si>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</si>
  <si>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</si>
  <si>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</si>
  <si>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</si>
  <si>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</si>
  <si>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</si>
  <si>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</si>
  <si>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</si>
  <si>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</si>
  <si>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</si>
  <si>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</si>
  <si>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</si>
  <si>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</si>
  <si>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</si>
  <si>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</si>
  <si>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</si>
  <si>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</si>
  <si>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</si>
  <si>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</si>
  <si>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</si>
  <si>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</si>
  <si>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</si>
  <si>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</si>
  <si>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</si>
  <si>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</si>
  <si>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</si>
  <si>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</si>
  <si>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</si>
  <si>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</si>
  <si>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</si>
  <si>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</si>
  <si>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</si>
  <si>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</si>
  <si>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</si>
  <si>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</si>
  <si>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</si>
  <si>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</si>
  <si>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</si>
  <si>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</si>
  <si>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</si>
  <si>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</si>
  <si>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</si>
  <si>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</si>
  <si>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</si>
  <si>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</si>
  <si>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</si>
  <si>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</si>
  <si>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</si>
  <si>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</si>
  <si>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</si>
  <si>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</si>
  <si>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</si>
  <si>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</si>
  <si>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</si>
  <si>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</si>
  <si>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</si>
  <si>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</si>
  <si>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</si>
  <si>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</si>
  <si>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</si>
  <si>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</si>
  <si>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</si>
  <si>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</si>
  <si>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</si>
  <si>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</si>
  <si>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</si>
  <si>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</si>
  <si>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</si>
  <si>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</si>
  <si>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</si>
  <si>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</si>
  <si>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</si>
  <si>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</si>
  <si>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</si>
  <si>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</si>
  <si>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</si>
  <si>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</si>
  <si>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</si>
  <si>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</si>
  <si>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</si>
  <si>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</si>
  <si>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</si>
  <si>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</si>
  <si>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</si>
  <si>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</si>
  <si>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</si>
  <si>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</si>
  <si>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</si>
  <si>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</si>
  <si>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</si>
  <si>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</si>
  <si>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</si>
  <si>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</si>
  <si>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</si>
  <si>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</si>
  <si>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</si>
  <si>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</si>
  <si>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</si>
  <si>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</si>
  <si>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</si>
  <si>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</si>
  <si>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</si>
  <si>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</si>
  <si>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</si>
  <si>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</si>
  <si>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</si>
  <si>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</si>
  <si>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</si>
  <si>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</si>
  <si>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</si>
  <si>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</si>
  <si>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</si>
  <si>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</si>
  <si>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</si>
  <si>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</si>
  <si>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</si>
  <si>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</si>
  <si>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</si>
  <si>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</si>
  <si>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</si>
  <si>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</si>
  <si>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</si>
  <si>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</si>
  <si>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</si>
  <si>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</si>
  <si>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</si>
  <si>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</si>
  <si>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</si>
  <si>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</si>
  <si>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</si>
  <si>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</si>
  <si>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</si>
  <si>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</si>
  <si>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</si>
  <si>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</si>
  <si>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</si>
  <si>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</si>
  <si>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</si>
  <si>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</si>
  <si>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</si>
  <si>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</si>
  <si>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</si>
  <si>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</si>
  <si>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</si>
  <si>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</si>
  <si>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</si>
  <si>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</si>
  <si>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</si>
  <si>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</si>
  <si>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</si>
  <si>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</si>
  <si>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</si>
  <si>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</si>
  <si>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</si>
  <si>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</si>
  <si>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</si>
  <si>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</si>
  <si>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</si>
  <si>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</si>
  <si>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</si>
  <si>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</si>
  <si>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</si>
  <si>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</si>
  <si>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</si>
  <si>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</si>
  <si>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</si>
  <si>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</si>
  <si>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</si>
  <si>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</si>
  <si>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</si>
  <si>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</si>
  <si>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</si>
  <si>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</si>
  <si>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</si>
  <si>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</si>
  <si>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</si>
  <si>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</si>
  <si>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</si>
  <si>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</si>
  <si>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</si>
  <si>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</si>
  <si>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</si>
  <si>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</si>
  <si>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</si>
  <si>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</si>
  <si>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</si>
  <si>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</si>
  <si>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</si>
  <si>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</si>
  <si>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</si>
  <si>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</si>
  <si>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</si>
  <si>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</si>
  <si>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</si>
  <si>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</si>
  <si>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</si>
  <si>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</si>
  <si>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</si>
  <si>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</si>
  <si>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</si>
  <si>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</si>
  <si>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</si>
  <si>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</si>
  <si>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</si>
  <si>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</si>
  <si>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</si>
  <si>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</si>
  <si>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</si>
  <si>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</si>
  <si>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</si>
  <si>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</si>
  <si>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</si>
  <si>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</si>
  <si>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</si>
  <si>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</si>
  <si>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</si>
  <si>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</si>
  <si>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</si>
  <si>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</si>
  <si>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</si>
  <si>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</si>
  <si>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</si>
  <si>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</si>
  <si>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</si>
  <si>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</si>
  <si>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</si>
  <si>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</si>
  <si>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</si>
  <si>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</si>
  <si>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</si>
  <si>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</si>
  <si>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</si>
  <si>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</si>
  <si>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</si>
  <si>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</si>
  <si>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</si>
  <si>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</si>
  <si>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</si>
  <si>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</si>
  <si>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</si>
  <si>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</si>
  <si>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</si>
  <si>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</si>
  <si>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</si>
  <si>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</si>
  <si>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</si>
  <si>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</si>
  <si>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</si>
  <si>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</si>
  <si>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</si>
  <si>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</si>
  <si>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</si>
  <si>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</si>
  <si>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</si>
  <si>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</si>
  <si>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</si>
  <si>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</si>
  <si>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</si>
  <si>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</si>
  <si>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</si>
  <si>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</si>
  <si>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</si>
  <si>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</si>
  <si>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</si>
  <si>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</si>
  <si>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</si>
  <si>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</si>
  <si>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</si>
  <si>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</si>
  <si>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</si>
  <si>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</si>
  <si>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</si>
  <si>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</si>
  <si>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</si>
  <si>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</si>
  <si>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</si>
  <si>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</si>
  <si>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</si>
  <si>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</si>
  <si>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</si>
  <si>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</si>
  <si>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</si>
  <si>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</si>
  <si>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</si>
  <si>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</si>
  <si>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</si>
  <si>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</si>
  <si>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</si>
  <si>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</si>
  <si>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</si>
  <si>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</si>
  <si>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</si>
  <si>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</si>
  <si>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</si>
  <si>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</si>
  <si>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</si>
  <si>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</si>
  <si>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</si>
  <si>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</si>
  <si>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</si>
  <si>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</si>
  <si>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</si>
  <si>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</si>
  <si>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</si>
  <si>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</si>
  <si>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</si>
  <si>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</si>
  <si>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</si>
  <si>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</si>
  <si>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</si>
  <si>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</si>
  <si>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</si>
  <si>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</si>
  <si>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</si>
  <si>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</si>
  <si>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</si>
  <si>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</si>
  <si>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</si>
  <si>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</si>
  <si>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</si>
  <si>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</si>
  <si>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</si>
  <si>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</si>
  <si>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</si>
  <si>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</si>
  <si>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</si>
  <si>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</si>
  <si>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</si>
  <si>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</si>
  <si>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</si>
  <si>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</si>
  <si>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</si>
  <si>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</si>
  <si>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</si>
  <si>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</si>
  <si>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</si>
  <si>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</si>
  <si>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</si>
  <si>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</si>
  <si>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</si>
  <si>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</si>
  <si>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</si>
  <si>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</si>
  <si>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</si>
  <si>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</si>
  <si>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</si>
  <si>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</si>
  <si>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</si>
  <si>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</si>
  <si>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</si>
  <si>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</si>
  <si>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</si>
  <si>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</si>
  <si>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</si>
  <si>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</si>
  <si>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</si>
  <si>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</si>
  <si>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</si>
  <si>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</si>
  <si>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</si>
  <si>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</si>
  <si>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</si>
  <si>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</si>
  <si>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</si>
  <si>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</si>
  <si>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</si>
  <si>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</si>
  <si>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</si>
  <si>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</si>
  <si>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</si>
  <si>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</si>
  <si>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</si>
  <si>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</si>
  <si>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</si>
  <si>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</si>
  <si>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</si>
  <si>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</si>
  <si>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</si>
  <si>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</si>
  <si>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</si>
  <si>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</si>
  <si>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</si>
  <si>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</si>
  <si>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</si>
  <si>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</si>
  <si>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</si>
  <si>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</si>
  <si>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</si>
  <si>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</si>
  <si>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</si>
  <si>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</si>
  <si>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</si>
  <si>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</si>
  <si>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</si>
  <si>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</si>
  <si>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</si>
  <si>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</si>
  <si>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</si>
  <si>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</si>
  <si>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</si>
  <si>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</si>
  <si>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</si>
  <si>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</si>
  <si>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</si>
  <si>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</si>
  <si>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</si>
  <si>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</si>
  <si>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</si>
  <si>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</si>
  <si>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</si>
  <si>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</si>
  <si>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</si>
  <si>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</si>
  <si>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</si>
  <si>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</si>
  <si>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</si>
  <si>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</si>
  <si>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</si>
  <si>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</si>
  <si>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</si>
  <si>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</si>
  <si>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</si>
  <si>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</si>
  <si>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</si>
  <si>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</si>
  <si>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</si>
  <si>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</si>
  <si>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</si>
  <si>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</si>
  <si>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</si>
  <si>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</si>
  <si>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</si>
  <si>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</si>
  <si>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</si>
  <si>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</si>
  <si>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</si>
  <si>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</si>
  <si>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</si>
  <si>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</si>
  <si>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</si>
  <si>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</si>
  <si>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</si>
  <si>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</si>
  <si>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</si>
  <si>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</si>
  <si>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</si>
  <si>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</si>
  <si>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</si>
  <si>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</si>
  <si>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</si>
  <si>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</si>
  <si>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</si>
  <si>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</si>
  <si>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</si>
  <si>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</si>
  <si>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</si>
  <si>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</si>
  <si>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</si>
  <si>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</si>
  <si>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</si>
  <si>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</si>
  <si>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</si>
  <si>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</si>
  <si>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</si>
  <si>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</si>
  <si>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</si>
  <si>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</si>
  <si>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</si>
  <si>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</si>
  <si>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</si>
  <si>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</si>
  <si>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</si>
  <si>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</si>
  <si>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</si>
  <si>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</si>
  <si>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</si>
  <si>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</si>
  <si>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</si>
  <si>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</si>
  <si>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</si>
  <si>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</si>
  <si>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</si>
  <si>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</si>
  <si>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</si>
  <si>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</si>
  <si>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</si>
  <si>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</si>
  <si>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</si>
  <si>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</si>
  <si>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</si>
  <si>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</si>
  <si>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</si>
  <si>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</si>
  <si>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</si>
  <si>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</si>
  <si>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</si>
  <si>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</si>
  <si>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</si>
  <si>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</si>
  <si>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</si>
  <si>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</si>
  <si>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</si>
  <si>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</si>
  <si>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</si>
  <si>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</si>
  <si>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</si>
  <si>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</si>
  <si>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</si>
  <si>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</si>
  <si>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</si>
  <si>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</si>
  <si>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</si>
  <si>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</si>
  <si>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</si>
  <si>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</si>
  <si>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</si>
  <si>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</si>
  <si>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</si>
  <si>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</si>
  <si>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</si>
  <si>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</si>
  <si>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</si>
  <si>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</si>
  <si>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</si>
  <si>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</si>
  <si>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</si>
  <si>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</si>
  <si>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</si>
  <si>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</si>
  <si>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</si>
  <si>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</si>
  <si>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</si>
  <si>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</si>
  <si>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</si>
  <si>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</si>
  <si>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</si>
  <si>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</si>
  <si>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</si>
  <si>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</si>
  <si>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</si>
  <si>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</si>
  <si>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</si>
  <si>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</si>
  <si>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</si>
  <si>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</si>
  <si>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</si>
  <si>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</si>
  <si>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</si>
  <si>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</si>
  <si>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</si>
  <si>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</si>
  <si>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</si>
  <si>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</si>
  <si>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</si>
  <si>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</si>
  <si>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</si>
  <si>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</si>
  <si>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</si>
  <si>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</si>
  <si>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</si>
  <si>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</si>
  <si>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</si>
  <si>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</si>
  <si>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</si>
  <si>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</si>
  <si>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</si>
  <si>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</si>
  <si>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</si>
  <si>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</si>
  <si>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</si>
  <si>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</si>
  <si>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</si>
  <si>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</si>
  <si>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</si>
  <si>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</si>
  <si>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</si>
  <si>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</si>
  <si>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</si>
  <si>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</si>
  <si>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</si>
  <si>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</si>
  <si>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</si>
  <si>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</si>
  <si>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</si>
  <si>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</si>
  <si>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</si>
  <si>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</si>
  <si>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</si>
  <si>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</si>
  <si>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</si>
  <si>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</si>
  <si>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</si>
  <si>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</si>
  <si>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</si>
  <si>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</si>
  <si>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</si>
  <si>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</si>
  <si>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</si>
  <si>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</si>
  <si>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</si>
  <si>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</si>
  <si>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</si>
  <si>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</si>
  <si>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</si>
  <si>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</si>
  <si>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</si>
  <si>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</si>
  <si>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</si>
  <si>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</si>
  <si>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</si>
  <si>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</si>
  <si>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</si>
  <si>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</si>
  <si>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</si>
  <si>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</si>
  <si>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</si>
  <si>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</si>
  <si>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</si>
  <si>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</si>
  <si>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</si>
  <si>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</si>
  <si>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</si>
  <si>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</si>
  <si>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</si>
  <si>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</si>
  <si>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</si>
  <si>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</si>
  <si>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</si>
  <si>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</si>
  <si>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</si>
  <si>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</si>
  <si>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</si>
  <si>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</si>
  <si>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</si>
  <si>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</si>
  <si>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</si>
  <si>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</si>
  <si>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</si>
  <si>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</si>
  <si>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</si>
  <si>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</si>
  <si>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</si>
  <si>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</si>
  <si>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</si>
  <si>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</si>
  <si>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</si>
  <si>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</si>
  <si>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</si>
  <si>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</si>
  <si>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</si>
  <si>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</si>
  <si>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</si>
  <si>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</si>
  <si>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</si>
  <si>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</si>
  <si>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</si>
  <si>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</si>
  <si>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</si>
  <si>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</si>
  <si>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</si>
  <si>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</si>
  <si>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</si>
  <si>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</si>
  <si>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</si>
  <si>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</si>
  <si>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</si>
  <si>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</si>
  <si>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</si>
  <si>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</si>
  <si>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</si>
  <si>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</si>
  <si>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</si>
  <si>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</si>
  <si>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</si>
  <si>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</si>
  <si>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</si>
  <si>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</si>
  <si>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</si>
  <si>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</si>
  <si>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</si>
  <si>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</si>
  <si>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</si>
  <si>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</si>
  <si>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</si>
  <si>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</si>
  <si>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</si>
  <si>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</si>
  <si>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</si>
  <si>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</si>
  <si>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</si>
  <si>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</si>
  <si>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</si>
  <si>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</si>
  <si>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</si>
  <si>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</si>
  <si>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</si>
  <si>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</si>
  <si>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</si>
  <si>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</si>
  <si>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</si>
  <si>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</si>
  <si>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</si>
  <si>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</si>
  <si>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</si>
  <si>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</si>
  <si>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</si>
  <si>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</si>
  <si>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</si>
  <si>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</si>
  <si>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</si>
  <si>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</si>
  <si>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</si>
  <si>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</si>
  <si>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</si>
  <si>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</si>
  <si>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</si>
  <si>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</si>
  <si>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</si>
  <si>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</si>
  <si>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</si>
  <si>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</si>
  <si>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</si>
  <si>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</si>
  <si>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</si>
  <si>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</si>
  <si>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</si>
  <si>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</si>
  <si>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</si>
  <si>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</si>
  <si>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</si>
  <si>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</si>
  <si>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</si>
  <si>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</si>
  <si>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</si>
  <si>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</si>
  <si>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</si>
  <si>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</si>
  <si>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</si>
  <si>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</si>
  <si>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</si>
  <si>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</si>
  <si>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</si>
  <si>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</si>
  <si>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</si>
  <si>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</si>
  <si>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</si>
  <si>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</si>
  <si>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</si>
  <si>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</si>
  <si>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</si>
  <si>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</si>
  <si>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</si>
  <si>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</si>
  <si>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</si>
  <si>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</si>
  <si>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</si>
  <si>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</si>
  <si>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</si>
  <si>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</si>
  <si>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</si>
  <si>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</si>
  <si>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</si>
  <si>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</si>
  <si>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</si>
  <si>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</si>
  <si>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</si>
  <si>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</si>
  <si>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</si>
  <si>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</si>
  <si>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</si>
  <si>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</si>
  <si>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</si>
  <si>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</si>
  <si>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</si>
  <si>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</si>
  <si>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</si>
  <si>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</si>
  <si>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</si>
  <si>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</si>
  <si>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</si>
  <si>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</si>
  <si>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</si>
  <si>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</si>
  <si>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</si>
  <si>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</si>
  <si>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</si>
  <si>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</si>
  <si>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</si>
  <si>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</si>
  <si>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</si>
  <si>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</si>
  <si>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</si>
  <si>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</si>
  <si>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</si>
  <si>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</si>
  <si>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</si>
  <si>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</si>
  <si>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</si>
  <si>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</si>
  <si>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</si>
  <si>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</si>
  <si>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</si>
  <si>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</si>
  <si>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</si>
  <si>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</si>
  <si>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</si>
  <si>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</si>
  <si>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</si>
  <si>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</si>
  <si>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</si>
  <si>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</si>
  <si>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</si>
  <si>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</si>
  <si>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</si>
  <si>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</si>
  <si>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</si>
  <si>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</si>
  <si>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</si>
  <si>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</si>
  <si>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</si>
  <si>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</si>
  <si>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</si>
  <si>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</si>
  <si>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</si>
  <si>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</si>
  <si>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</si>
  <si>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</si>
  <si>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</si>
  <si>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</si>
  <si>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</si>
  <si>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</si>
  <si>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</si>
  <si>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</si>
  <si>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</si>
  <si>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</si>
  <si>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</si>
  <si>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</si>
  <si>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</si>
  <si>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</si>
  <si>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</si>
  <si>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</si>
  <si>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</si>
  <si>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</si>
  <si>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</si>
  <si>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</si>
  <si>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</si>
  <si>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</si>
  <si>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</si>
  <si>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</si>
  <si>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</si>
  <si>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</si>
  <si>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</si>
  <si>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</si>
  <si>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</si>
  <si>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</si>
  <si>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</si>
  <si>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</si>
  <si>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</si>
  <si>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</si>
  <si>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</si>
  <si>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</si>
  <si>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</si>
  <si>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</si>
  <si>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</si>
  <si>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</si>
  <si>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</si>
  <si>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</si>
  <si>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</si>
  <si>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</si>
  <si>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</si>
  <si>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</si>
  <si>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</si>
  <si>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</si>
  <si>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</si>
  <si>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</si>
  <si>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</si>
  <si>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</si>
  <si>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</si>
  <si>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</si>
  <si>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</si>
  <si>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</si>
  <si>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</si>
  <si>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</si>
  <si>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</si>
  <si>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</si>
  <si>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</si>
  <si>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</si>
  <si>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</si>
  <si>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</si>
  <si>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</si>
  <si>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</si>
  <si>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</si>
  <si>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</si>
  <si>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</si>
  <si>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</si>
  <si>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</si>
  <si>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</si>
  <si>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</si>
  <si>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</si>
  <si>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</si>
  <si>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</si>
  <si>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</si>
  <si>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</si>
  <si>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</si>
  <si>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</si>
  <si>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</si>
  <si>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</si>
  <si>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</si>
  <si>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</si>
  <si>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</si>
  <si>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</si>
  <si>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</si>
  <si>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</si>
  <si>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</si>
  <si>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</si>
  <si>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</si>
  <si>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</si>
  <si>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</si>
  <si>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</si>
  <si>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</si>
  <si>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</si>
  <si>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</si>
  <si>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</si>
  <si>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</si>
  <si>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</si>
  <si>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</si>
  <si>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</si>
  <si>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</si>
  <si>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</si>
  <si>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</si>
  <si>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</si>
  <si>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</si>
  <si>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</si>
  <si>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</si>
  <si>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</si>
  <si>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</si>
  <si>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</si>
  <si>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</si>
  <si>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</si>
  <si>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</si>
  <si>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</si>
  <si>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</si>
  <si>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</si>
  <si>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</si>
  <si>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</si>
  <si>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</si>
  <si>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</si>
  <si>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</si>
  <si>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</si>
  <si>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</si>
  <si>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</si>
  <si>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</si>
  <si>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</si>
  <si>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</si>
  <si>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</si>
  <si>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</si>
  <si>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</si>
  <si>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</si>
  <si>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</si>
  <si>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</si>
  <si>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</si>
  <si>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</si>
  <si>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</si>
  <si>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</si>
  <si>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</si>
  <si>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</si>
  <si>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</si>
  <si>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</si>
  <si>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</si>
  <si>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</si>
  <si>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</si>
  <si>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</si>
  <si>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</si>
  <si>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</si>
  <si>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</si>
  <si>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</si>
  <si>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</si>
  <si>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</si>
  <si>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</si>
  <si>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</si>
  <si>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</si>
  <si>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</si>
  <si>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</si>
  <si>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</si>
  <si>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</si>
  <si>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</si>
  <si>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</si>
  <si>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</si>
  <si>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</si>
  <si>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</si>
  <si>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</si>
  <si>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</si>
  <si>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</si>
  <si>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</si>
  <si>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</si>
  <si>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</si>
  <si>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</si>
  <si>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</si>
  <si>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</si>
  <si>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</si>
  <si>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</si>
  <si>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</si>
  <si>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</si>
  <si>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</si>
  <si>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</si>
  <si>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</si>
  <si>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</si>
  <si>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</si>
  <si>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</si>
  <si>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</si>
  <si>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</si>
  <si>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</si>
  <si>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</si>
  <si>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</si>
  <si>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</si>
  <si>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</si>
  <si>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</si>
  <si>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</si>
  <si>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</si>
  <si>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</si>
  <si>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</si>
  <si>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</si>
  <si>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</si>
  <si>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</si>
  <si>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</si>
  <si>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</si>
  <si>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</si>
  <si>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</si>
  <si>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</si>
  <si>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</si>
  <si>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</si>
  <si>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</si>
  <si>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</si>
  <si>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</si>
  <si>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</si>
  <si>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</si>
  <si>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</si>
  <si>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</si>
  <si>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</si>
  <si>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</si>
  <si>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</si>
  <si>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</si>
  <si>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</si>
  <si>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</si>
  <si>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</si>
  <si>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</si>
  <si>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</si>
  <si>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</si>
  <si>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</si>
  <si>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</si>
  <si>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</si>
  <si>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</si>
  <si>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</si>
  <si>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</si>
  <si>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</si>
  <si>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</si>
  <si>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</si>
  <si>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</si>
  <si>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</si>
  <si>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</si>
  <si>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</si>
  <si>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</si>
  <si>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</si>
  <si>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</si>
  <si>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</si>
  <si>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</si>
  <si>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</si>
  <si>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</si>
  <si>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</si>
  <si>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</si>
  <si>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</si>
  <si>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</si>
  <si>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</si>
  <si>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</si>
  <si>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</si>
  <si>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</si>
  <si>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</si>
  <si>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</si>
  <si>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</si>
  <si>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</si>
  <si>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</si>
  <si>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</si>
  <si>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</si>
  <si>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</si>
  <si>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</si>
  <si>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</si>
  <si>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</si>
  <si>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</si>
  <si>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</si>
  <si>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</si>
  <si>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</si>
  <si>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</si>
  <si>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</si>
  <si>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</si>
  <si>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</si>
  <si>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</si>
  <si>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</si>
  <si>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</si>
  <si>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</si>
  <si>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</si>
  <si>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</si>
  <si>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</si>
  <si>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</si>
  <si>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</si>
  <si>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</si>
  <si>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</si>
  <si>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</si>
  <si>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</si>
  <si>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</si>
  <si>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</si>
  <si>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</si>
  <si>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</si>
  <si>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</si>
  <si>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</si>
  <si>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</si>
  <si>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</si>
  <si>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</si>
  <si>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</si>
  <si>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</si>
  <si>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</si>
  <si>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</si>
  <si>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</si>
  <si>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</si>
  <si>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</si>
  <si>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</si>
  <si>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</si>
  <si>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</si>
  <si>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</si>
  <si>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</si>
  <si>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</si>
  <si>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</si>
  <si>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</si>
  <si>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</si>
  <si>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</si>
  <si>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</si>
  <si>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</si>
  <si>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</si>
  <si>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</si>
  <si>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</si>
  <si>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</si>
  <si>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</si>
  <si>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</si>
  <si>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</si>
  <si>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</si>
  <si>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</si>
  <si>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</si>
  <si>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</si>
  <si>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</si>
  <si>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</si>
  <si>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</si>
  <si>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</si>
  <si>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</si>
  <si>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</si>
  <si>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</si>
  <si>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</si>
  <si>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</si>
  <si>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</si>
  <si>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</si>
  <si>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</si>
  <si>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</si>
  <si>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</si>
  <si>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</si>
  <si>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</si>
  <si>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</si>
  <si>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</si>
  <si>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</si>
  <si>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</si>
  <si>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</si>
  <si>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</si>
  <si>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</si>
  <si>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</si>
  <si>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</si>
  <si>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</si>
  <si>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</si>
  <si>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</si>
  <si>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</si>
  <si>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</si>
  <si>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</si>
  <si>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</si>
  <si>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</si>
  <si>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</si>
  <si>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</si>
  <si>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</si>
  <si>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</si>
  <si>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</si>
  <si>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</si>
  <si>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</si>
  <si>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</si>
  <si>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</si>
  <si>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</si>
  <si>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</si>
  <si>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</si>
  <si>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</si>
  <si>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</si>
  <si>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</si>
  <si>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</si>
  <si>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</si>
  <si>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</si>
  <si>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</si>
  <si>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</si>
  <si>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</si>
  <si>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</si>
  <si>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</si>
  <si>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</si>
  <si>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</si>
  <si>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</si>
  <si>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</si>
  <si>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</si>
  <si>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</si>
  <si>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</si>
  <si>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</si>
  <si>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</si>
  <si>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</si>
  <si>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</si>
  <si>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</si>
  <si>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</si>
  <si>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</si>
  <si>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</si>
  <si>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</si>
  <si>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</si>
  <si>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</si>
  <si>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</si>
  <si>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</si>
  <si>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</si>
  <si>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</si>
  <si>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</si>
  <si>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</si>
  <si>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</si>
  <si>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</si>
  <si>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</si>
  <si>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</si>
  <si>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</si>
  <si>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</si>
  <si>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</si>
  <si>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</si>
  <si>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</si>
  <si>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</si>
  <si>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</si>
  <si>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</si>
  <si>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</si>
  <si>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</si>
  <si>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</si>
  <si>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</si>
  <si>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</si>
  <si>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</si>
  <si>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</si>
  <si>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</si>
  <si>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</si>
  <si>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</si>
  <si>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</si>
  <si>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</si>
  <si>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</si>
  <si>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</si>
  <si>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</si>
  <si>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</si>
  <si>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</si>
  <si>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</si>
  <si>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</si>
  <si>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</si>
  <si>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</si>
  <si>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</si>
  <si>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</si>
  <si>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</si>
  <si>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</si>
  <si>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</si>
  <si>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</si>
  <si>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</si>
  <si>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</si>
  <si>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</si>
  <si>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</si>
  <si>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</si>
  <si>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</si>
  <si>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</si>
  <si>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</si>
  <si>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</si>
  <si>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</si>
  <si>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</si>
  <si>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</si>
  <si>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</si>
  <si>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</si>
  <si>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</si>
  <si>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</si>
  <si>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</si>
  <si>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</si>
  <si>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</si>
  <si>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</si>
  <si>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</si>
  <si>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</si>
  <si>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</si>
  <si>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</si>
  <si>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</si>
  <si>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</si>
  <si>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</si>
  <si>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</si>
  <si>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</si>
  <si>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</si>
  <si>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</si>
  <si>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</si>
  <si>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</si>
  <si>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</si>
  <si>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</si>
  <si>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</si>
  <si>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</si>
  <si>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</si>
  <si>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</si>
  <si>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</si>
  <si>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</si>
  <si>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</si>
  <si>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</si>
  <si>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</si>
  <si>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</si>
  <si>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</si>
  <si>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</si>
  <si>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</si>
  <si>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</si>
  <si>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</si>
  <si>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</si>
  <si>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</si>
  <si>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</si>
  <si>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</si>
  <si>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</si>
  <si>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</si>
  <si>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</si>
  <si>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</si>
  <si>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</si>
  <si>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</si>
  <si>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</si>
  <si>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</si>
  <si>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</si>
  <si>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</si>
  <si>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</si>
  <si>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</si>
  <si>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</si>
  <si>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</si>
  <si>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</si>
  <si>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</si>
  <si>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</si>
  <si>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</si>
  <si>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</si>
  <si>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</si>
  <si>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</si>
  <si>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</si>
  <si>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</si>
  <si>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</si>
  <si>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</si>
  <si>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</si>
  <si>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</si>
  <si>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</si>
  <si>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</si>
  <si>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</si>
  <si>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</si>
  <si>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</si>
  <si>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</si>
  <si>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</si>
  <si>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</si>
  <si>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</si>
  <si>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</si>
  <si>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</si>
  <si>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</si>
  <si>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</si>
  <si>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</si>
  <si>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</si>
  <si>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</si>
  <si>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</si>
  <si>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</si>
  <si>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</si>
  <si>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</si>
  <si>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</si>
  <si>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</si>
  <si>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</si>
  <si>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</si>
  <si>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</si>
  <si>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</si>
  <si>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</si>
  <si>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</si>
  <si>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</si>
  <si>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</si>
  <si>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</si>
  <si>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</si>
  <si>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</si>
  <si>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</si>
  <si>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</si>
  <si>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</si>
  <si>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</si>
  <si>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</si>
  <si>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</si>
  <si>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</si>
  <si>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</si>
  <si>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</si>
  <si>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</si>
  <si>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</si>
  <si>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</si>
  <si>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</si>
  <si>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</si>
  <si>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</si>
  <si>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</si>
  <si>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</si>
  <si>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</si>
  <si>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</si>
  <si>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</si>
  <si>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</si>
  <si>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</si>
  <si>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</si>
  <si>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</si>
  <si>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</si>
  <si>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</si>
  <si>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</si>
  <si>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</si>
  <si>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</si>
  <si>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</si>
  <si>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</si>
  <si>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</si>
  <si>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</si>
  <si>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</si>
  <si>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</si>
  <si>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</si>
  <si>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</si>
  <si>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</si>
  <si>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</si>
  <si>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</si>
  <si>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</si>
  <si>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</si>
  <si>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</si>
  <si>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</si>
  <si>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</si>
  <si>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</si>
  <si>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</si>
  <si>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</si>
  <si>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</si>
  <si>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</si>
  <si>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</si>
  <si>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</si>
  <si>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</si>
  <si>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</si>
  <si>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</si>
  <si>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</si>
  <si>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</si>
  <si>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</si>
  <si>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</si>
  <si>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</si>
  <si>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</si>
  <si>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</si>
  <si>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</si>
  <si>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</si>
  <si>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</si>
  <si>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</si>
  <si>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</si>
  <si>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</si>
  <si>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</si>
  <si>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</si>
  <si>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</si>
  <si>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</si>
  <si>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</si>
  <si>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</si>
  <si>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</si>
  <si>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</si>
  <si>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</si>
  <si>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</si>
  <si>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</si>
  <si>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</si>
  <si>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</si>
  <si>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</si>
  <si>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</si>
  <si>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</si>
  <si>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</si>
  <si>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</si>
  <si>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</si>
  <si>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</si>
  <si>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</si>
  <si>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</si>
  <si>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</si>
  <si>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</si>
  <si>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</si>
  <si>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</si>
  <si>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</si>
  <si>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</si>
  <si>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</si>
  <si>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</si>
  <si>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</si>
  <si>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</si>
  <si>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</si>
  <si>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</si>
  <si>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</si>
  <si>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</si>
  <si>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</si>
  <si>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</si>
  <si>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</si>
  <si>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</si>
  <si>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</si>
  <si>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</si>
  <si>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</si>
  <si>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</si>
  <si>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</si>
  <si>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</si>
  <si>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</si>
  <si>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</si>
  <si>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</si>
  <si>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</si>
  <si>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</si>
  <si>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</si>
  <si>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</si>
  <si>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</si>
  <si>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</si>
  <si>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</si>
  <si>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</si>
  <si>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</si>
  <si>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</si>
  <si>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</si>
  <si>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</si>
  <si>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</si>
  <si>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</si>
  <si>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</si>
  <si>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</si>
  <si>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</si>
  <si>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</si>
  <si>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</si>
  <si>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</si>
  <si>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</si>
  <si>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</si>
  <si>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</si>
  <si>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</si>
  <si>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</si>
  <si>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</si>
  <si>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</si>
  <si>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</si>
  <si>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</si>
  <si>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</si>
  <si>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</si>
  <si>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</si>
  <si>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</si>
  <si>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</si>
  <si>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</si>
  <si>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</si>
  <si>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</si>
  <si>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</si>
  <si>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</si>
  <si>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</si>
  <si>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</si>
  <si>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</si>
  <si>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</si>
  <si>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</si>
  <si>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</si>
  <si>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</si>
  <si>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</si>
  <si>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</si>
  <si>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</si>
  <si>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</si>
  <si>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</si>
  <si>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</si>
  <si>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</si>
  <si>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</si>
  <si>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</si>
  <si>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</si>
  <si>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</si>
  <si>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</si>
  <si>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</si>
  <si>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</si>
  <si>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</si>
  <si>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</si>
  <si>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</si>
  <si>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</si>
  <si>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</si>
  <si>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</si>
  <si>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</si>
  <si>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</si>
  <si>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</si>
  <si>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</si>
  <si>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</si>
  <si>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</si>
  <si>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</si>
  <si>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</si>
  <si>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</si>
  <si>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</si>
  <si>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</si>
  <si>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</si>
  <si>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</si>
  <si>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</si>
  <si>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</si>
  <si>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</si>
  <si>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</si>
  <si>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</si>
  <si>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</si>
  <si>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</si>
  <si>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</si>
  <si>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</si>
  <si>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</si>
  <si>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</si>
  <si>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</si>
  <si>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</si>
  <si>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</si>
  <si>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</si>
  <si>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</si>
  <si>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</si>
  <si>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</si>
  <si>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</si>
  <si>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</si>
  <si>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</si>
  <si>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</si>
  <si>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</si>
  <si>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</si>
  <si>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</si>
  <si>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</si>
  <si>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</si>
  <si>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</si>
  <si>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</si>
  <si>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</si>
  <si>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</si>
  <si>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</si>
  <si>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</si>
  <si>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</si>
  <si>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</si>
  <si>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</si>
  <si>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</si>
  <si>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</si>
  <si>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</si>
  <si>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</si>
  <si>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</si>
  <si>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</si>
  <si>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</si>
  <si>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</si>
  <si>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</si>
  <si>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</si>
  <si>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</si>
  <si>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</si>
  <si>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</si>
  <si>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</si>
  <si>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</si>
  <si>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</si>
  <si>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</si>
  <si>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</si>
  <si>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</si>
  <si>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</si>
  <si>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</si>
  <si>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</si>
  <si>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</si>
  <si>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</si>
  <si>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</si>
  <si>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</si>
  <si>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</si>
  <si>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</si>
  <si>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</si>
  <si>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</si>
  <si>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</si>
  <si>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</si>
  <si>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</si>
  <si>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</si>
  <si>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</si>
  <si>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</si>
  <si>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</si>
  <si>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</si>
  <si>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</si>
  <si>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</si>
  <si>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</si>
  <si>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</si>
  <si>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</si>
  <si>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</si>
  <si>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</si>
  <si>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</si>
  <si>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</si>
  <si>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</si>
  <si>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</si>
  <si>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</si>
  <si>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</si>
  <si>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</si>
  <si>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</si>
  <si>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</si>
  <si>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</si>
  <si>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</si>
  <si>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</si>
  <si>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</si>
  <si>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</si>
  <si>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</si>
  <si>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</si>
  <si>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</si>
  <si>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</si>
  <si>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</si>
  <si>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</si>
  <si>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</si>
  <si>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</si>
  <si>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</si>
  <si>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</si>
  <si>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</si>
  <si>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</si>
  <si>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</si>
  <si>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</si>
  <si>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</si>
  <si>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</si>
  <si>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</si>
  <si>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</si>
  <si>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</si>
  <si>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</si>
  <si>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</si>
  <si>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</si>
  <si>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</si>
  <si>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</si>
  <si>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</si>
  <si>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</si>
  <si>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</si>
  <si>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</si>
  <si>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</si>
  <si>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</si>
  <si>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</si>
  <si>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</si>
  <si>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</si>
  <si>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</si>
  <si>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</si>
  <si>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</si>
  <si>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</si>
  <si>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</si>
  <si>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</si>
  <si>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</si>
  <si>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</si>
  <si>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</si>
  <si>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</si>
  <si>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</si>
  <si>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</si>
  <si>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</si>
  <si>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</si>
  <si>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</si>
  <si>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</si>
  <si>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</si>
  <si>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</si>
  <si>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</si>
  <si>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</si>
  <si>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</si>
  <si>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</si>
  <si>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</si>
  <si>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</si>
  <si>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</si>
  <si>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</si>
  <si>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</si>
  <si>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</si>
  <si>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</si>
  <si>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</si>
  <si>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</si>
  <si>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</si>
  <si>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</si>
  <si>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</si>
  <si>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</si>
  <si>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</si>
  <si>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</si>
  <si>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</si>
  <si>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</si>
  <si>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</si>
  <si>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</si>
  <si>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</si>
  <si>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</si>
  <si>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</si>
  <si>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</si>
  <si>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</si>
  <si>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</si>
  <si>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</si>
  <si>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</si>
  <si>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</si>
  <si>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</si>
  <si>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</si>
  <si>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</si>
  <si>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</si>
  <si>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</si>
  <si>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</si>
  <si>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</si>
  <si>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</si>
  <si>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</si>
  <si>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</si>
  <si>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</si>
  <si>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</si>
  <si>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</si>
  <si>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</si>
  <si>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</si>
  <si>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</si>
  <si>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</si>
  <si>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</si>
  <si>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</si>
  <si>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</si>
  <si>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</si>
  <si>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</si>
  <si>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</si>
  <si>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</si>
  <si>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</si>
  <si>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</si>
  <si>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</si>
  <si>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</si>
  <si>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</si>
  <si>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</si>
  <si>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</si>
  <si>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</si>
  <si>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</si>
  <si>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</si>
  <si>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</si>
  <si>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</si>
  <si>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</si>
  <si>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</si>
  <si>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</si>
  <si>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</si>
  <si>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</si>
  <si>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</si>
  <si>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</si>
  <si>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</si>
  <si>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</si>
  <si>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</si>
  <si>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</si>
  <si>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</si>
  <si>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</si>
  <si>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</si>
  <si>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</si>
  <si>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</si>
  <si>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</si>
  <si>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</si>
  <si>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</si>
  <si>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</si>
  <si>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</si>
  <si>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</si>
  <si>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</si>
  <si>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</si>
  <si>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</si>
  <si>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</si>
  <si>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</si>
  <si>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</si>
  <si>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</si>
  <si>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</si>
  <si>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</si>
  <si>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</si>
  <si>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</si>
  <si>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</si>
  <si>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</si>
  <si>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</si>
  <si>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</si>
  <si>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</si>
  <si>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</si>
  <si>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</si>
  <si>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</si>
  <si>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</si>
  <si>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</si>
  <si>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</si>
  <si>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</si>
  <si>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</si>
  <si>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</si>
  <si>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</si>
  <si>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</si>
  <si>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</si>
  <si>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</si>
  <si>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</si>
  <si>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</si>
  <si>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</si>
  <si>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</si>
  <si>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</si>
  <si>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</si>
  <si>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</si>
  <si>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</si>
  <si>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</si>
  <si>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</si>
  <si>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</si>
  <si>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</si>
  <si>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</si>
  <si>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</si>
  <si>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</si>
  <si>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</si>
  <si>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</si>
  <si>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</si>
  <si>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</si>
  <si>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</si>
  <si>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</si>
  <si>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</si>
  <si>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</si>
  <si>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</si>
  <si>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</si>
  <si>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</si>
  <si>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</si>
  <si>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</si>
  <si>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</si>
  <si>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</si>
  <si>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</si>
  <si>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</si>
  <si>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</si>
  <si>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</si>
  <si>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</si>
  <si>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</si>
  <si>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</si>
  <si>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</si>
  <si>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</si>
  <si>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</si>
  <si>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</si>
  <si>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</si>
  <si>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</si>
  <si>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</si>
  <si>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</si>
  <si>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</si>
  <si>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</si>
  <si>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</si>
  <si>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</si>
  <si>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</si>
  <si>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</si>
  <si>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</si>
  <si>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</si>
  <si>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</si>
  <si>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</si>
  <si>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</si>
  <si>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</si>
  <si>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</si>
  <si>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</si>
  <si>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</si>
  <si>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</si>
  <si>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</si>
  <si>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</si>
  <si>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</si>
  <si>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</si>
  <si>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</si>
  <si>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</si>
  <si>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</si>
  <si>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</si>
  <si>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</si>
  <si>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</si>
  <si>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</si>
  <si>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</si>
  <si>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</si>
  <si>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</si>
  <si>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</si>
  <si>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</si>
  <si>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</si>
  <si>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</si>
  <si>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</si>
  <si>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</si>
  <si>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</si>
  <si>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</si>
  <si>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</si>
  <si>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</si>
  <si>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</si>
  <si>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</si>
  <si>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</si>
  <si>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</si>
  <si>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</si>
  <si>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</si>
  <si>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</si>
  <si>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</si>
  <si>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</si>
  <si>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</si>
  <si>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</si>
  <si>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</si>
  <si>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</si>
  <si>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</si>
  <si>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</si>
  <si>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</si>
  <si>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</si>
  <si>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</si>
  <si>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</si>
  <si>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</si>
  <si>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</si>
  <si>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</si>
  <si>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</si>
  <si>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</si>
  <si>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</si>
  <si>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</si>
  <si>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</si>
  <si>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</si>
  <si>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</si>
  <si>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</si>
  <si>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</si>
  <si>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</si>
  <si>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</si>
  <si>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</si>
  <si>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</si>
  <si>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</si>
  <si>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</si>
  <si>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</si>
  <si>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</si>
  <si>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</si>
  <si>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</si>
  <si>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</si>
  <si>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</si>
  <si>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</si>
  <si>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</si>
  <si>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</si>
  <si>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</si>
  <si>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</si>
  <si>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</si>
  <si>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</si>
  <si>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</si>
  <si>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</si>
  <si>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</si>
  <si>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</si>
  <si>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</si>
  <si>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</si>
  <si>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</si>
  <si>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</si>
  <si>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</si>
  <si>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</si>
  <si>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</si>
  <si>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</si>
  <si>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</si>
  <si>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</si>
  <si>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</si>
  <si>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</si>
  <si>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</si>
  <si>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</si>
  <si>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</si>
  <si>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</si>
  <si>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</si>
  <si>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</si>
  <si>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</si>
  <si>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</si>
  <si>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</si>
  <si>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</si>
  <si>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</si>
  <si>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</si>
  <si>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</si>
  <si>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</si>
  <si>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</si>
  <si>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</si>
  <si>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</si>
  <si>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</si>
  <si>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</si>
  <si>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</si>
  <si>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</si>
  <si>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</si>
  <si>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</si>
  <si>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</si>
  <si>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</si>
  <si>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</si>
  <si>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</si>
  <si>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</si>
  <si>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</si>
  <si>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</si>
  <si>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</si>
  <si>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</si>
  <si>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</si>
  <si>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</si>
  <si>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</si>
  <si>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</si>
  <si>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</si>
  <si>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</si>
  <si>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</si>
  <si>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</si>
  <si>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</si>
  <si>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</si>
  <si>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</si>
  <si>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</si>
  <si>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</si>
  <si>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</si>
  <si>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</si>
  <si>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</si>
  <si>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</si>
  <si>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</si>
  <si>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</si>
  <si>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</si>
  <si>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</si>
  <si>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</si>
  <si>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</si>
  <si>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</si>
  <si>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</si>
  <si>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</si>
  <si>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</si>
  <si>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</si>
  <si>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</si>
  <si>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</si>
  <si>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</si>
  <si>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</si>
  <si>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</si>
  <si>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</si>
  <si>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</si>
  <si>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</si>
  <si>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</si>
  <si>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</si>
  <si>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</si>
  <si>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</si>
  <si>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</si>
  <si>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</si>
  <si>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</si>
  <si>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</si>
  <si>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</si>
  <si>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</si>
  <si>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</si>
  <si>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</si>
  <si>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</si>
  <si>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</si>
  <si>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</si>
  <si>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</si>
  <si>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</si>
  <si>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</si>
  <si>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</si>
  <si>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</si>
  <si>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</si>
  <si>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</si>
  <si>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</si>
  <si>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</si>
  <si>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</si>
  <si>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</si>
  <si>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</si>
  <si>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</si>
  <si>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</si>
  <si>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</si>
  <si>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</si>
  <si>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</si>
  <si>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</si>
  <si>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</si>
  <si>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</si>
  <si>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</si>
  <si>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</si>
  <si>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</si>
  <si>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</si>
  <si>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</si>
  <si>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</si>
  <si>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</si>
  <si>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</si>
  <si>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</si>
  <si>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</si>
  <si>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</si>
  <si>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</si>
  <si>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</si>
  <si>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</si>
  <si>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</si>
  <si>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</si>
  <si>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</si>
  <si>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</si>
  <si>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</si>
  <si>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</si>
  <si>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</si>
  <si>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</si>
  <si>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</si>
  <si>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</si>
  <si>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</si>
  <si>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</si>
  <si>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</si>
  <si>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</si>
  <si>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</si>
  <si>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</si>
  <si>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</si>
  <si>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</si>
  <si>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</si>
  <si>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</si>
  <si>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</si>
  <si>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</si>
  <si>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</si>
  <si>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</si>
  <si>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</si>
  <si>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</si>
  <si>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</si>
  <si>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</si>
  <si>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</si>
  <si>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</si>
  <si>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</si>
  <si>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</si>
  <si>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</si>
  <si>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</si>
  <si>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</si>
  <si>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</si>
  <si>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</si>
  <si>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</si>
  <si>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</si>
  <si>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</si>
  <si>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</si>
  <si>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</si>
  <si>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</si>
  <si>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</si>
  <si>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</si>
  <si>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</si>
  <si>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</si>
  <si>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</si>
  <si>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</si>
  <si>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</si>
  <si>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</si>
  <si>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</si>
  <si>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</si>
  <si>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</si>
  <si>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</si>
  <si>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</si>
  <si>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</si>
  <si>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</si>
  <si>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</si>
  <si>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</si>
  <si>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</si>
  <si>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</si>
  <si>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</si>
  <si>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</si>
  <si>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</si>
  <si>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</si>
  <si>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</si>
  <si>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</si>
  <si>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</si>
  <si>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</si>
  <si>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</si>
  <si>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</si>
  <si>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</si>
  <si>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</si>
  <si>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</si>
  <si>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</si>
  <si>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</si>
  <si>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</si>
  <si>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</si>
  <si>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</si>
  <si>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</si>
  <si>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</si>
  <si>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</si>
  <si>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</si>
  <si>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</si>
  <si>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</si>
  <si>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</si>
  <si>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</si>
  <si>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</si>
  <si>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</si>
  <si>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</si>
  <si>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</si>
  <si>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</si>
  <si>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</si>
  <si>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</si>
  <si>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</si>
  <si>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</si>
  <si>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</si>
  <si>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</si>
  <si>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</si>
  <si>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</si>
  <si>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</si>
  <si>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</si>
  <si>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</si>
  <si>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</si>
  <si>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</si>
  <si>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</si>
  <si>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</si>
  <si>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</si>
  <si>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</si>
  <si>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</si>
  <si>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</si>
  <si>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</si>
  <si>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</si>
  <si>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</si>
  <si>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</si>
  <si>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</si>
  <si>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</si>
  <si>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</si>
  <si>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</si>
  <si>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</si>
  <si>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</si>
  <si>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</si>
  <si>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</si>
  <si>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</si>
  <si>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</si>
  <si>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</si>
  <si>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</si>
  <si>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</si>
  <si>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</si>
  <si>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</si>
  <si>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</si>
  <si>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</si>
  <si>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</si>
  <si>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</si>
  <si>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</si>
  <si>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</si>
  <si>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</si>
  <si>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</si>
  <si>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</si>
  <si>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</si>
  <si>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</si>
  <si>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</si>
  <si>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</si>
  <si>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</si>
  <si>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</si>
  <si>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</si>
  <si>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</si>
  <si>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</si>
  <si>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</si>
  <si>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</si>
  <si>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</si>
  <si>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</si>
  <si>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</si>
  <si>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</si>
  <si>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</si>
  <si>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</si>
  <si>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</si>
  <si>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</si>
  <si>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</si>
  <si>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</si>
  <si>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</si>
  <si>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</si>
  <si>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</si>
  <si>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</si>
  <si>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</si>
  <si>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</si>
  <si>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</si>
  <si>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</si>
  <si>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</si>
  <si>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</si>
  <si>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</si>
  <si>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</si>
  <si>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</si>
  <si>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</si>
  <si>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</si>
  <si>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</si>
  <si>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</si>
  <si>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</si>
  <si>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</si>
  <si>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</si>
  <si>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</si>
  <si>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</si>
  <si>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</si>
  <si>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</si>
  <si>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</si>
  <si>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</si>
  <si>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</si>
  <si>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</si>
  <si>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</si>
  <si>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</si>
  <si>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</si>
  <si>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</si>
  <si>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</si>
  <si>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</si>
  <si>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</si>
  <si>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</si>
  <si>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</si>
  <si>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</si>
  <si>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</si>
  <si>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</si>
  <si>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</si>
  <si>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</si>
  <si>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</si>
  <si>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</si>
  <si>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</si>
  <si>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</si>
  <si>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</si>
  <si>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</si>
  <si>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</si>
  <si>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</si>
  <si>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</si>
  <si>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</si>
  <si>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</si>
  <si>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</si>
  <si>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</si>
  <si>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</si>
  <si>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</si>
  <si>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</si>
  <si>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</si>
  <si>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</si>
  <si>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</si>
  <si>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</si>
  <si>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</si>
  <si>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</si>
  <si>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</si>
  <si>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</si>
  <si>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</si>
  <si>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</si>
  <si>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</si>
  <si>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</si>
  <si>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</si>
  <si>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</si>
  <si>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</si>
  <si>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</si>
  <si>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</si>
  <si>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</si>
  <si>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</si>
  <si>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</si>
  <si>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</si>
  <si>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</si>
  <si>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</si>
  <si>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</si>
  <si>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</si>
  <si>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</si>
  <si>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</si>
  <si>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</si>
  <si>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</si>
  <si>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</si>
  <si>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</si>
  <si>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</si>
  <si>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</si>
  <si>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</si>
  <si>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</si>
  <si>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</si>
  <si>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</si>
  <si>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</si>
  <si>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</si>
  <si>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</si>
  <si>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</si>
  <si>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</si>
  <si>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</si>
  <si>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</si>
  <si>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</si>
  <si>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</si>
  <si>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</si>
  <si>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</si>
  <si>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</si>
  <si>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</si>
  <si>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</si>
  <si>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</si>
  <si>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</si>
  <si>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</si>
  <si>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</si>
  <si>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</si>
  <si>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</si>
  <si>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</si>
  <si>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</si>
  <si>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</si>
  <si>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</si>
  <si>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</si>
  <si>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</si>
  <si>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</si>
  <si>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</si>
  <si>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</si>
  <si>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</si>
  <si>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</si>
  <si>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</si>
  <si>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</si>
  <si>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</si>
  <si>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</si>
  <si>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</si>
  <si>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</si>
  <si>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</si>
  <si>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</si>
  <si>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</si>
  <si>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</si>
  <si>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</si>
  <si>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</si>
  <si>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</si>
  <si>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</si>
  <si>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</si>
  <si>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</si>
  <si>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</si>
  <si>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</si>
  <si>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</si>
  <si>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</si>
  <si>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</si>
  <si>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</si>
  <si>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</si>
  <si>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</si>
  <si>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</si>
  <si>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</si>
  <si>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</si>
  <si>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</si>
  <si>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</si>
  <si>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</si>
  <si>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</si>
  <si>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</si>
  <si>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</si>
  <si>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</si>
  <si>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</si>
  <si>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</si>
  <si>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</si>
  <si>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</si>
  <si>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</si>
  <si>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</si>
  <si>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</si>
  <si>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</si>
  <si>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</si>
  <si>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</si>
  <si>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</si>
  <si>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</si>
  <si>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</si>
  <si>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</si>
  <si>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</si>
  <si>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</si>
  <si>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</si>
  <si>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</si>
  <si>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</si>
  <si>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</si>
  <si>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</si>
  <si>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</si>
  <si>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</si>
  <si>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</si>
  <si>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</si>
  <si>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</si>
  <si>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</si>
  <si>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</si>
  <si>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</si>
  <si>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</si>
  <si>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</si>
  <si>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</si>
  <si>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</si>
  <si>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</si>
  <si>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</si>
  <si>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</si>
  <si>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</si>
  <si>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</si>
  <si>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</si>
  <si>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</si>
  <si>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</si>
  <si>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</si>
  <si>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</si>
  <si>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</si>
  <si>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</si>
  <si>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</si>
  <si>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</si>
  <si>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</si>
  <si>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</si>
  <si>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</si>
  <si>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</si>
  <si>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</si>
  <si>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</si>
  <si>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</si>
  <si>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</si>
  <si>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</si>
  <si>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</si>
  <si>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</si>
  <si>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</si>
  <si>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</si>
  <si>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</si>
  <si>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</si>
  <si>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</si>
  <si>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</si>
  <si>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</si>
  <si>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</si>
  <si>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</si>
  <si>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</si>
  <si>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</si>
  <si>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</si>
  <si>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</si>
  <si>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</si>
  <si>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</si>
  <si>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</si>
  <si>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</si>
  <si>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</si>
  <si>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</si>
  <si>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</si>
  <si>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</si>
  <si>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</si>
  <si>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</si>
  <si>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</si>
  <si>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</si>
  <si>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</si>
  <si>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</si>
  <si>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</si>
  <si>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</si>
  <si>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</si>
  <si>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</si>
  <si>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</si>
  <si>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</si>
  <si>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</si>
  <si>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</si>
  <si>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</si>
  <si>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</si>
  <si>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</si>
  <si>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</si>
  <si>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</si>
  <si>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</si>
  <si>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</si>
  <si>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</si>
  <si>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</si>
  <si>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</si>
  <si>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</si>
  <si>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</si>
  <si>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</si>
  <si>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</si>
  <si>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</si>
  <si>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</si>
  <si>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</si>
  <si>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</si>
  <si>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</si>
  <si>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</si>
  <si>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</si>
  <si>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</si>
  <si>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</si>
  <si>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</si>
  <si>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</si>
  <si>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</si>
  <si>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</si>
  <si>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</si>
  <si>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</si>
  <si>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</si>
  <si>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</si>
  <si>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</si>
  <si>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</si>
  <si>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</si>
  <si>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</si>
  <si>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</si>
  <si>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</si>
  <si>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</si>
  <si>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</si>
  <si>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</si>
  <si>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</si>
  <si>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</si>
  <si>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</si>
  <si>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</si>
  <si>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</si>
  <si>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</si>
  <si>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</si>
  <si>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</si>
  <si>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</si>
  <si>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</si>
  <si>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</si>
  <si>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</si>
  <si>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</si>
  <si>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</si>
  <si>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</si>
  <si>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</si>
  <si>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</si>
  <si>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</si>
  <si>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</si>
  <si>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</si>
  <si>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</si>
  <si>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</si>
  <si>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</si>
  <si>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</si>
  <si>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</si>
  <si>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</si>
  <si>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</si>
  <si>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</si>
  <si>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</si>
  <si>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</si>
  <si>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</si>
  <si>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</si>
  <si>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</si>
  <si>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</si>
  <si>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</si>
  <si>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</si>
  <si>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</si>
  <si>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</si>
  <si>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</si>
  <si>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</si>
  <si>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</si>
  <si>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</si>
  <si>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</si>
  <si>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</si>
  <si>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</si>
  <si>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</si>
  <si>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</si>
  <si>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</si>
  <si>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</si>
  <si>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</si>
  <si>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</si>
  <si>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</si>
  <si>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</si>
  <si>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</si>
  <si>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</si>
  <si>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</si>
  <si>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</si>
  <si>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</si>
  <si>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</si>
  <si>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</si>
  <si>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</si>
  <si>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</si>
  <si>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</si>
  <si>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</si>
  <si>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</si>
  <si>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</si>
  <si>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</si>
  <si>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</si>
  <si>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</si>
  <si>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</si>
  <si>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</si>
  <si>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</si>
  <si>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</si>
  <si>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</si>
  <si>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</si>
  <si>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</si>
  <si>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</si>
  <si>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</si>
  <si>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</si>
  <si>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</si>
  <si>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</si>
  <si>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</si>
  <si>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</si>
  <si>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</si>
  <si>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</si>
  <si>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</si>
  <si>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</si>
  <si>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</si>
  <si>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</si>
  <si>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</si>
  <si>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</si>
  <si>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</si>
  <si>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</si>
  <si>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</si>
  <si>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</si>
  <si>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</si>
  <si>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</si>
  <si>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</si>
  <si>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</si>
  <si>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</si>
  <si>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</si>
  <si>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</si>
  <si>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</si>
  <si>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</si>
  <si>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</si>
  <si>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</si>
  <si>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</si>
  <si>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</si>
  <si>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</si>
  <si>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</si>
  <si>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</si>
  <si>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</si>
  <si>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</si>
  <si>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</si>
  <si>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</si>
  <si>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</si>
  <si>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</si>
  <si>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</si>
  <si>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</si>
  <si>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</si>
  <si>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</si>
  <si>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</si>
  <si>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</si>
  <si>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</si>
  <si>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</si>
  <si>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</si>
  <si>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</si>
  <si>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</si>
  <si>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</si>
  <si>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</si>
  <si>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</si>
  <si>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</si>
  <si>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</si>
  <si>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</si>
  <si>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</si>
  <si>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</si>
  <si>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</si>
  <si>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</si>
  <si>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</si>
  <si>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</si>
  <si>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</si>
  <si>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</si>
  <si>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</si>
  <si>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</si>
  <si>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</si>
  <si>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</si>
  <si>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</si>
  <si>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</si>
  <si>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</si>
  <si>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</si>
  <si>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</si>
  <si>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</si>
  <si>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</si>
  <si>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</si>
  <si>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</si>
  <si>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</si>
  <si>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</si>
  <si>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</si>
  <si>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</si>
  <si>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</si>
  <si>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</si>
  <si>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</si>
  <si>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</si>
  <si>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</si>
  <si>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</si>
  <si>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</si>
  <si>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</si>
  <si>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</si>
  <si>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</si>
  <si>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</si>
  <si>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</si>
  <si>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</si>
  <si>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</si>
  <si>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</si>
  <si>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</si>
  <si>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</si>
  <si>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</si>
  <si>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</si>
  <si>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</si>
  <si>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</si>
  <si>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</si>
  <si>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</si>
  <si>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</si>
  <si>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</si>
  <si>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</si>
  <si>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</si>
  <si>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</si>
  <si>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</si>
  <si>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</si>
  <si>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</si>
  <si>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</si>
  <si>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</si>
  <si>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</si>
  <si>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</si>
  <si>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</si>
  <si>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</si>
  <si>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</si>
  <si>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</si>
  <si>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</si>
  <si>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</si>
  <si>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</si>
  <si>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</si>
  <si>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</si>
  <si>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</si>
  <si>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</si>
  <si>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</si>
  <si>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</si>
  <si>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</si>
  <si>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</si>
  <si>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</si>
  <si>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</si>
  <si>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</si>
  <si>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</si>
  <si>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</si>
  <si>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</si>
  <si>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</si>
  <si>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</si>
  <si>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</si>
  <si>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</si>
  <si>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</si>
  <si>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</si>
  <si>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</si>
  <si>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</si>
  <si>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</si>
  <si>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</si>
  <si>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</si>
  <si>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</si>
  <si>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</si>
  <si>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</si>
  <si>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</si>
  <si>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</si>
  <si>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</si>
  <si>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</si>
  <si>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</si>
  <si>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</si>
  <si>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</si>
  <si>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</si>
  <si>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</si>
  <si>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</si>
  <si>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</si>
  <si>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</si>
  <si>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</si>
  <si>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</si>
  <si>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</si>
  <si>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</si>
  <si>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</si>
  <si>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</si>
  <si>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</si>
  <si>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</si>
  <si>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</si>
  <si>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</si>
  <si>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</si>
  <si>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</si>
  <si>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</si>
  <si>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</si>
  <si>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</si>
  <si>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</si>
  <si>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</si>
  <si>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</si>
  <si>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</si>
  <si>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</si>
  <si>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</si>
  <si>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</si>
  <si>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</si>
  <si>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</si>
  <si>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</si>
  <si>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</si>
  <si>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</si>
  <si>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</si>
  <si>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</si>
  <si>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</si>
  <si>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</si>
  <si>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</si>
  <si>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</si>
  <si>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</si>
  <si>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</si>
  <si>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</si>
  <si>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</si>
  <si>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</si>
  <si>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</si>
  <si>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</si>
  <si>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</si>
  <si>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</si>
  <si>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</si>
  <si>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</si>
  <si>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</si>
  <si>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</si>
  <si>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</si>
  <si>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</si>
  <si>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</si>
  <si>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</si>
  <si>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</si>
  <si>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</si>
  <si>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</si>
  <si>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</si>
  <si>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</si>
  <si>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</si>
  <si>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</si>
  <si>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</si>
  <si>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</si>
  <si>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</si>
  <si>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</si>
  <si>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</si>
  <si>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</si>
  <si>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</si>
  <si>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</si>
  <si>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</si>
  <si>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</si>
  <si>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</si>
  <si>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</si>
  <si>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</si>
  <si>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</si>
  <si>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</si>
  <si>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</si>
  <si>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</si>
  <si>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</si>
  <si>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</si>
  <si>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</si>
  <si>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</si>
  <si>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</si>
  <si>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</si>
  <si>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</si>
  <si>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</si>
  <si>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</si>
  <si>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</si>
  <si>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</si>
  <si>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</si>
  <si>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</si>
  <si>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</si>
  <si>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</si>
  <si>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</si>
  <si>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</si>
  <si>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</si>
  <si>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</si>
  <si>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</si>
  <si>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</si>
  <si>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</si>
  <si>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</si>
  <si>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</si>
  <si>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</si>
  <si>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</si>
  <si>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</si>
  <si>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</si>
  <si>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</si>
  <si>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</si>
  <si>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</si>
  <si>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</si>
  <si>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</si>
  <si>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</si>
  <si>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</si>
  <si>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</si>
  <si>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</si>
  <si>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</si>
  <si>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</si>
  <si>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</si>
  <si>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</si>
  <si>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</si>
  <si>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</si>
  <si>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</si>
  <si>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</si>
  <si>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</si>
  <si>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</si>
  <si>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</si>
  <si>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</si>
  <si>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</si>
  <si>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</si>
  <si>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</si>
  <si>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</si>
  <si>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</si>
  <si>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</si>
  <si>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</si>
  <si>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</si>
  <si>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</si>
  <si>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</si>
  <si>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</si>
  <si>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</si>
  <si>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</si>
  <si>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</si>
  <si>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</si>
  <si>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</si>
  <si>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</si>
  <si>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</si>
  <si>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</si>
  <si>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</si>
  <si>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</si>
  <si>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</si>
  <si>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</si>
  <si>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</si>
  <si>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</si>
  <si>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</si>
  <si>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</si>
  <si>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</si>
  <si>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</si>
  <si>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</si>
  <si>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</si>
  <si>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</si>
  <si>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</si>
  <si>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</si>
  <si>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</si>
  <si>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</si>
  <si>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</si>
  <si>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</si>
  <si>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</si>
  <si>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</si>
  <si>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</si>
  <si>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</si>
  <si>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</si>
  <si>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</si>
  <si>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</si>
  <si>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</si>
  <si>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</si>
  <si>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</si>
  <si>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</si>
  <si>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</si>
  <si>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</si>
  <si>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</si>
  <si>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</si>
  <si>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</si>
  <si>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</si>
  <si>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</si>
  <si>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</si>
  <si>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</si>
  <si>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</si>
  <si>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</si>
  <si>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</si>
  <si>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</si>
  <si>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</si>
  <si>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</si>
  <si>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</si>
  <si>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</si>
  <si>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</si>
  <si>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</si>
  <si>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</si>
  <si>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</si>
  <si>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</si>
  <si>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</si>
  <si>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</si>
  <si>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</si>
  <si>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</si>
  <si>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</si>
  <si>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</si>
  <si>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</si>
  <si>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</si>
  <si>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</si>
  <si>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</si>
  <si>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</si>
  <si>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</si>
  <si>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</si>
  <si>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</si>
  <si>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</si>
  <si>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</si>
  <si>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</si>
  <si>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</si>
  <si>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</si>
  <si>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</si>
  <si>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</si>
  <si>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</si>
  <si>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</si>
  <si>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</si>
  <si>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</si>
  <si>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</si>
  <si>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</si>
  <si>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</si>
  <si>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</si>
  <si>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</si>
  <si>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</si>
  <si>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</si>
  <si>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</si>
  <si>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</si>
  <si>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</si>
  <si>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</si>
  <si>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</si>
  <si>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</si>
  <si>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</si>
  <si>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</si>
  <si>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</si>
  <si>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</si>
  <si>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</si>
  <si>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</si>
  <si>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</si>
  <si>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</si>
  <si>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</si>
  <si>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</si>
  <si>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</si>
  <si>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</si>
  <si>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</si>
  <si>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</si>
  <si>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</si>
  <si>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</si>
  <si>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</si>
  <si>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</si>
  <si>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</si>
  <si>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</si>
  <si>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</si>
  <si>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</si>
  <si>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</si>
  <si>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</si>
  <si>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</si>
  <si>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</si>
  <si>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</si>
  <si>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</si>
  <si>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</si>
  <si>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</si>
  <si>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</si>
  <si>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</si>
  <si>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</si>
  <si>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</si>
  <si>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</si>
  <si>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</si>
  <si>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</si>
  <si>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</si>
  <si>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</si>
  <si>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</si>
  <si>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</si>
  <si>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</si>
  <si>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</si>
  <si>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</si>
  <si>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</si>
  <si>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</si>
  <si>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</si>
  <si>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</si>
  <si>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</si>
  <si>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</si>
  <si>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</si>
  <si>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</si>
  <si>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</si>
  <si>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</si>
  <si>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</si>
  <si>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</si>
  <si>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</si>
  <si>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</si>
  <si>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</si>
  <si>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</si>
  <si>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</si>
  <si>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</si>
  <si>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</si>
  <si>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</si>
  <si>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</si>
  <si>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</si>
  <si>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</si>
  <si>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</si>
  <si>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</si>
  <si>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</si>
  <si>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</si>
  <si>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</si>
  <si>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</si>
  <si>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</si>
  <si>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</si>
  <si>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</si>
  <si>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</si>
  <si>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</si>
  <si>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</si>
  <si>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</si>
  <si>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</si>
  <si>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</si>
  <si>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</si>
  <si>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</si>
  <si>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</si>
  <si>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</si>
  <si>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</si>
  <si>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</si>
  <si>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</si>
  <si>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</si>
  <si>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</si>
  <si>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</si>
  <si>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</si>
  <si>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</si>
  <si>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</si>
  <si>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</si>
  <si>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</si>
  <si>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</si>
  <si>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</si>
  <si>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</si>
  <si>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</si>
  <si>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</si>
  <si>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</si>
  <si>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</si>
  <si>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</si>
  <si>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</si>
  <si>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</si>
  <si>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</si>
  <si>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</si>
  <si>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</si>
  <si>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</si>
  <si>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</si>
  <si>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</si>
  <si>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</si>
  <si>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</si>
  <si>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</si>
  <si>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</si>
  <si>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</si>
  <si>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</si>
  <si>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</si>
  <si>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</si>
  <si>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</si>
  <si>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</si>
  <si>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</si>
  <si>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</si>
  <si>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</si>
  <si>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</si>
  <si>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</si>
  <si>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</si>
  <si>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</si>
  <si>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</si>
  <si>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</si>
  <si>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</si>
  <si>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</si>
  <si>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</si>
  <si>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</si>
  <si>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</si>
  <si>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</si>
  <si>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</si>
  <si>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</si>
  <si>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</si>
  <si>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</si>
  <si>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</si>
  <si>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</si>
  <si>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</si>
  <si>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</si>
  <si>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</si>
  <si>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</si>
  <si>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</si>
  <si>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</si>
  <si>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</si>
  <si>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</si>
  <si>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</si>
  <si>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</si>
  <si>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</si>
  <si>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</si>
  <si>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</si>
  <si>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</si>
  <si>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</si>
  <si>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</si>
  <si>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</si>
  <si>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</si>
  <si>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</si>
  <si>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</si>
  <si>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</si>
  <si>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</si>
  <si>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</si>
  <si>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</si>
  <si>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</si>
  <si>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</si>
  <si>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</si>
  <si>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</si>
  <si>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</si>
  <si>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</si>
  <si>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</si>
  <si>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</si>
  <si>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</si>
  <si>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</si>
  <si>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</si>
  <si>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</si>
  <si>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</si>
  <si>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</si>
  <si>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</si>
  <si>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</si>
  <si>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</si>
  <si>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</si>
  <si>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</si>
  <si>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</si>
  <si>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</si>
  <si>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</si>
  <si>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</si>
  <si>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</si>
  <si>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</si>
  <si>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</si>
  <si>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</si>
  <si>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</si>
  <si>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</si>
  <si>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</si>
  <si>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</si>
  <si>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</si>
  <si>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</si>
  <si>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</si>
  <si>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</si>
  <si>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</si>
  <si>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</si>
  <si>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</si>
  <si>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</si>
  <si>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</si>
  <si>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</si>
  <si>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</si>
  <si>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</si>
  <si>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</si>
  <si>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</si>
  <si>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</si>
  <si>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</si>
  <si>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</si>
  <si>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</si>
  <si>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</si>
  <si>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</si>
  <si>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</si>
  <si>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</si>
  <si>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</si>
  <si>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</si>
  <si>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</si>
  <si>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</si>
  <si>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</si>
  <si>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</si>
  <si>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</si>
  <si>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</si>
  <si>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</si>
  <si>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</si>
  <si>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</si>
  <si>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</si>
  <si>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</si>
  <si>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</si>
  <si>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</si>
  <si>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</si>
  <si>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</si>
  <si>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</si>
  <si>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</si>
  <si>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</si>
  <si>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</si>
  <si>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</si>
  <si>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</si>
  <si>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</si>
  <si>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</si>
  <si>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</si>
  <si>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</si>
  <si>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</si>
  <si>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</si>
  <si>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</si>
  <si>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</si>
  <si>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</si>
  <si>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</si>
  <si>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</si>
  <si>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</si>
  <si>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</si>
  <si>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</si>
  <si>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</si>
  <si>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</si>
  <si>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</si>
  <si>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</si>
  <si>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</si>
  <si>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</si>
  <si>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</si>
  <si>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</si>
  <si>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</si>
  <si>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</si>
  <si>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</si>
  <si>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</si>
  <si>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</si>
  <si>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</si>
  <si>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</si>
  <si>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</si>
  <si>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</si>
  <si>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</si>
  <si>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</si>
  <si>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</si>
  <si>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</si>
  <si>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</si>
  <si>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</si>
  <si>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</si>
  <si>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</si>
  <si>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</si>
  <si>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</si>
  <si>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</si>
  <si>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</si>
  <si>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</si>
  <si>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</si>
  <si>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</si>
  <si>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</si>
  <si>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</si>
  <si>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</si>
  <si>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</si>
  <si>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</si>
  <si>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</si>
  <si>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</si>
  <si>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</si>
  <si>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</si>
  <si>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</si>
  <si>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</si>
  <si>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</si>
  <si>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</si>
  <si>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</si>
  <si>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</si>
  <si>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</si>
  <si>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</si>
  <si>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</si>
  <si>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</si>
  <si>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</si>
  <si>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</si>
  <si>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</si>
  <si>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</si>
  <si>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</si>
  <si>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</si>
  <si>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</si>
  <si>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</si>
  <si>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</si>
  <si>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</si>
  <si>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</si>
  <si>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</si>
  <si>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</si>
  <si>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</si>
  <si>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</si>
  <si>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</si>
  <si>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</si>
  <si>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</si>
  <si>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</si>
  <si>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</si>
  <si>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</si>
  <si>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</si>
  <si>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</si>
  <si>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</si>
  <si>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</si>
  <si>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</si>
  <si>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</si>
  <si>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</si>
  <si>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</si>
  <si>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</si>
  <si>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</si>
  <si>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</si>
  <si>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</si>
  <si>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</si>
  <si>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</si>
  <si>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</si>
  <si>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</si>
  <si>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</si>
  <si>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</si>
  <si>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</si>
  <si>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</si>
  <si>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</si>
  <si>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</si>
  <si>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</si>
  <si>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</si>
  <si>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</si>
  <si>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</si>
  <si>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</si>
  <si>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</si>
  <si>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</si>
  <si>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</si>
  <si>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</si>
  <si>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</si>
  <si>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</si>
  <si>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</si>
  <si>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</si>
  <si>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</si>
  <si>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</si>
  <si>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</si>
  <si>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</si>
  <si>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</si>
  <si>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</si>
  <si>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</si>
  <si>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</si>
  <si>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</si>
  <si>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</si>
  <si>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</si>
  <si>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</si>
  <si>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</si>
  <si>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</si>
  <si>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</si>
  <si>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</si>
  <si>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</si>
  <si>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</si>
  <si>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</si>
  <si>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</si>
  <si>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</si>
  <si>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</si>
  <si>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</si>
  <si>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</si>
  <si>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</si>
  <si>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</si>
  <si>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</si>
  <si>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</si>
  <si>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</si>
  <si>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</si>
  <si>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</si>
  <si>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</si>
  <si>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</si>
  <si>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</si>
  <si>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</si>
  <si>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</si>
  <si>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</si>
  <si>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</si>
  <si>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</si>
  <si>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</si>
  <si>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</si>
  <si>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</si>
  <si>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</si>
  <si>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</si>
  <si>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</si>
  <si>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</si>
  <si>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</si>
  <si>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</si>
  <si>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</si>
  <si>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</si>
  <si>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</si>
  <si>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</si>
  <si>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</si>
  <si>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</si>
  <si>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</si>
  <si>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</si>
  <si>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</si>
  <si>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</si>
  <si>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</si>
  <si>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</si>
  <si>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</si>
  <si>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</si>
  <si>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</si>
  <si>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</si>
  <si>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</si>
  <si>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</si>
  <si>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</si>
  <si>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</si>
  <si>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</si>
  <si>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</si>
  <si>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</si>
  <si>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</si>
  <si>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</si>
  <si>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</si>
  <si>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</si>
  <si>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</si>
  <si>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</si>
  <si>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</si>
  <si>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</si>
  <si>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</si>
  <si>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</si>
  <si>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</si>
  <si>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</si>
  <si>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</si>
  <si>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</si>
  <si>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</si>
  <si>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</si>
  <si>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</si>
  <si>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</si>
  <si>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</si>
  <si>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</si>
  <si>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</si>
  <si>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</si>
  <si>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</si>
  <si>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</si>
  <si>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</si>
  <si>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</si>
  <si>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</si>
  <si>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</si>
  <si>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</si>
  <si>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</si>
  <si>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</si>
  <si>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</si>
  <si>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</si>
  <si>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</si>
  <si>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</si>
  <si>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</si>
  <si>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</si>
  <si>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</si>
  <si>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</si>
  <si>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</si>
  <si>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</si>
  <si>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</si>
  <si>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</si>
  <si>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</si>
  <si>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</si>
  <si>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</si>
  <si>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</si>
  <si>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</si>
  <si>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</si>
  <si>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</si>
  <si>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</si>
  <si>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</si>
  <si>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</si>
  <si>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</si>
  <si>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</si>
  <si>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</si>
  <si>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</si>
  <si>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</si>
  <si>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</si>
  <si>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</si>
  <si>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</si>
  <si>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</si>
  <si>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</si>
  <si>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</si>
  <si>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</si>
  <si>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</si>
  <si>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</si>
  <si>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</si>
  <si>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</si>
  <si>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</si>
  <si>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</si>
  <si>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</si>
  <si>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</si>
  <si>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</si>
  <si>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</si>
  <si>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</si>
  <si>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</si>
  <si>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</si>
  <si>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</si>
  <si>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</si>
  <si>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</si>
  <si>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</si>
  <si>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</si>
  <si>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</si>
  <si>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</si>
  <si>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</si>
  <si>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</si>
  <si>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</si>
  <si>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</si>
  <si>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</si>
  <si>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</si>
  <si>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</si>
  <si>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</si>
  <si>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</si>
  <si>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</si>
  <si>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</si>
  <si>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</si>
  <si>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</si>
  <si>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</si>
  <si>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</si>
  <si>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</si>
  <si>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</si>
  <si>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</si>
  <si>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</si>
  <si>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</si>
  <si>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</si>
  <si>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</si>
  <si>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</si>
  <si>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</si>
  <si>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</si>
  <si>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</si>
  <si>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</si>
  <si>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</si>
  <si>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</si>
  <si>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</si>
  <si>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</si>
  <si>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</si>
  <si>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</si>
  <si>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</si>
  <si>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</si>
  <si>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</si>
  <si>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</si>
  <si>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</si>
  <si>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</si>
  <si>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</si>
  <si>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</si>
  <si>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</si>
  <si>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</si>
  <si>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</si>
  <si>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</si>
  <si>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</si>
  <si>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</si>
  <si>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</si>
  <si>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</si>
  <si>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</si>
  <si>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</si>
  <si>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</si>
  <si>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</si>
  <si>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</si>
  <si>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</si>
  <si>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</si>
  <si>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</si>
  <si>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</si>
  <si>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</si>
  <si>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</si>
  <si>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</si>
  <si>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</si>
  <si>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</si>
  <si>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</si>
  <si>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</si>
  <si>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</si>
  <si>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</si>
  <si>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</si>
  <si>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</si>
  <si>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</si>
  <si>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</si>
  <si>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</si>
  <si>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</si>
  <si>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</si>
  <si>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</si>
  <si>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</si>
  <si>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</si>
  <si>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</si>
  <si>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</si>
  <si>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</si>
  <si>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</si>
  <si>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</si>
  <si>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</si>
  <si>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</si>
  <si>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</si>
  <si>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</si>
  <si>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</si>
  <si>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</si>
  <si>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</si>
  <si>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</si>
  <si>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</si>
  <si>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</si>
  <si>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</si>
  <si>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</si>
  <si>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</si>
  <si>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</si>
  <si>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</si>
  <si>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</si>
  <si>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</si>
  <si>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</si>
  <si>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</si>
  <si>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</si>
  <si>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</si>
  <si>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</si>
  <si>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</si>
  <si>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</si>
  <si>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</si>
  <si>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</si>
  <si>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</si>
  <si>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</si>
  <si>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</si>
  <si>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</si>
  <si>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</si>
  <si>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</si>
  <si>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</si>
  <si>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</si>
  <si>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</si>
  <si>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</si>
  <si>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</si>
  <si>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</si>
  <si>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</si>
  <si>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</si>
  <si>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</si>
  <si>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</si>
  <si>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</si>
  <si>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</si>
  <si>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</si>
  <si>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</si>
  <si>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</si>
  <si>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</si>
  <si>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</si>
  <si>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</si>
  <si>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</si>
  <si>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</si>
  <si>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</si>
  <si>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</si>
  <si>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</si>
  <si>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</si>
  <si>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</si>
  <si>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</si>
  <si>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</si>
  <si>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</si>
  <si>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</si>
  <si>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</si>
  <si>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</si>
  <si>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</si>
  <si>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</si>
  <si>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</si>
  <si>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</si>
  <si>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</si>
  <si>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</si>
  <si>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</si>
  <si>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</si>
  <si>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</si>
  <si>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</si>
  <si>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</si>
  <si>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</si>
  <si>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</si>
  <si>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</si>
  <si>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</si>
  <si>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</si>
  <si>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</si>
  <si>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</si>
  <si>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</si>
  <si>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</si>
  <si>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</si>
  <si>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</si>
  <si>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</si>
  <si>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</si>
  <si>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</si>
  <si>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</si>
  <si>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</si>
  <si>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</si>
  <si>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</si>
  <si>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</si>
  <si>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</si>
  <si>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</si>
  <si>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</si>
  <si>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</si>
  <si>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</si>
  <si>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</si>
  <si>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</si>
  <si>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</si>
  <si>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</si>
  <si>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</si>
  <si>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</si>
  <si>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</si>
  <si>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</si>
  <si>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</si>
  <si>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</si>
  <si>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</si>
  <si>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</si>
  <si>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</si>
  <si>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</si>
  <si>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</si>
  <si>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</si>
  <si>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</si>
  <si>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</si>
  <si>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</si>
  <si>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</si>
  <si>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</si>
  <si>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</si>
  <si>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</si>
  <si>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</si>
  <si>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</si>
  <si>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</si>
  <si>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</si>
  <si>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</si>
  <si>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</si>
  <si>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</si>
  <si>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</si>
  <si>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</si>
  <si>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</si>
  <si>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</si>
  <si>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</si>
  <si>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</si>
  <si>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</si>
  <si>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</si>
  <si>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</si>
  <si>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</si>
  <si>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</si>
  <si>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</si>
  <si>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</si>
  <si>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</si>
  <si>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</si>
  <si>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</si>
  <si>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</si>
  <si>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</si>
  <si>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</si>
  <si>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</si>
  <si>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</si>
  <si>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</si>
  <si>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</si>
  <si>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</si>
  <si>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</si>
  <si>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</si>
  <si>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</si>
  <si>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</si>
  <si>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</si>
  <si>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</si>
  <si>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</si>
  <si>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</si>
  <si>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</si>
  <si>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</si>
  <si>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</si>
  <si>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</si>
  <si>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</si>
  <si>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</si>
  <si>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</si>
  <si>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</si>
  <si>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</si>
  <si>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</si>
  <si>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</si>
  <si>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</si>
  <si>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</si>
  <si>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</si>
  <si>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</si>
  <si>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</si>
  <si>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</si>
  <si>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</si>
  <si>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</si>
  <si>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</si>
  <si>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</si>
  <si>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</si>
  <si>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</si>
  <si>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</si>
  <si>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</si>
  <si>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</si>
  <si>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</si>
  <si>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</si>
  <si>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</si>
  <si>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</si>
  <si>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</si>
  <si>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</si>
  <si>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</si>
  <si>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</si>
  <si>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</si>
  <si>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</si>
  <si>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</si>
  <si>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</si>
  <si>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</si>
  <si>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</si>
  <si>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</si>
  <si>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</si>
  <si>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</si>
  <si>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</si>
  <si>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</si>
  <si>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</si>
  <si>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</si>
  <si>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</si>
  <si>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</si>
  <si>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</si>
  <si>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</si>
  <si>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</si>
  <si>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</si>
  <si>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</si>
  <si>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</si>
  <si>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</si>
  <si>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</si>
  <si>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</si>
  <si>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</si>
  <si>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</si>
  <si>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</si>
  <si>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</si>
  <si>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</si>
  <si>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</si>
  <si>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</si>
  <si>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</si>
  <si>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</si>
  <si>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</si>
  <si>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</si>
  <si>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</si>
  <si>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</si>
  <si>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</si>
  <si>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</si>
  <si>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</si>
  <si>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</si>
  <si>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</si>
  <si>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</si>
  <si>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</si>
  <si>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</si>
  <si>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</si>
  <si>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</si>
  <si>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</si>
  <si>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</si>
  <si>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</si>
  <si>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</si>
  <si>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</si>
  <si>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</si>
  <si>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</si>
  <si>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</si>
  <si>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</si>
  <si>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</si>
  <si>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</si>
  <si>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</si>
  <si>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</si>
  <si>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</si>
  <si>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</si>
  <si>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</si>
  <si>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</si>
  <si>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</si>
  <si>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</si>
  <si>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</si>
  <si>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</si>
  <si>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</si>
  <si>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</si>
  <si>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</si>
  <si>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</si>
  <si>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</si>
  <si>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</si>
  <si>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</si>
  <si>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</si>
  <si>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</si>
  <si>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</si>
  <si>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</si>
  <si>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</si>
  <si>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</si>
  <si>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</si>
  <si>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</si>
  <si>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</si>
  <si>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</si>
  <si>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</si>
  <si>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</si>
  <si>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</si>
  <si>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</si>
  <si>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</si>
  <si>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</si>
  <si>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</si>
  <si>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</si>
  <si>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</si>
  <si>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</si>
  <si>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</si>
  <si>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</si>
  <si>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</si>
  <si>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</si>
  <si>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</si>
  <si>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</si>
  <si>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</si>
  <si>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</si>
  <si>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</si>
  <si>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</si>
  <si>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</si>
  <si>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</si>
  <si>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</si>
  <si>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</si>
  <si>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</si>
  <si>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</si>
  <si>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</si>
  <si>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</si>
  <si>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</si>
  <si>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</si>
  <si>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</si>
  <si>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</si>
  <si>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</si>
  <si>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</si>
  <si>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</si>
  <si>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</si>
  <si>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</si>
  <si>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</si>
  <si>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</si>
  <si>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</si>
  <si>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</si>
  <si>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</si>
  <si>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</si>
  <si>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</si>
  <si>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</si>
  <si>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</si>
  <si>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</si>
  <si>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</si>
  <si>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</si>
  <si>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</si>
  <si>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</si>
  <si>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</si>
  <si>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</si>
  <si>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</si>
  <si>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</si>
  <si>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</si>
  <si>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</si>
  <si>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</si>
  <si>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</si>
  <si>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</si>
  <si>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</si>
  <si>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</si>
  <si>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</si>
  <si>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</si>
  <si>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</si>
  <si>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</si>
  <si>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</si>
  <si>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</si>
  <si>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</si>
  <si>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</si>
  <si>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</si>
  <si>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</si>
  <si>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</si>
  <si>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</si>
  <si>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</si>
  <si>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</si>
  <si>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</si>
  <si>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</si>
  <si>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</si>
  <si>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</si>
  <si>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</si>
  <si>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</si>
  <si>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</si>
  <si>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</si>
  <si>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</si>
  <si>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</si>
  <si>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</si>
  <si>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</si>
  <si>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</si>
  <si>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</si>
  <si>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</si>
  <si>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</si>
  <si>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</si>
  <si>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</si>
  <si>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</si>
  <si>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</si>
  <si>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</si>
  <si>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</si>
  <si>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</si>
  <si>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</si>
  <si>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</si>
  <si>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</si>
  <si>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</si>
  <si>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</si>
  <si>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</si>
  <si>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</si>
  <si>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</si>
  <si>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</si>
  <si>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</si>
  <si>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</si>
  <si>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</si>
  <si>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</si>
  <si>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</si>
  <si>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</si>
  <si>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</si>
  <si>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</si>
  <si>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</si>
  <si>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</si>
  <si>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</si>
  <si>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</si>
  <si>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</si>
  <si>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</si>
  <si>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</si>
  <si>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</si>
  <si>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</si>
  <si>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</si>
  <si>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</si>
  <si>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</si>
  <si>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</si>
  <si>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</si>
  <si>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</si>
  <si>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</si>
  <si>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</si>
  <si>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</si>
  <si>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</si>
  <si>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</si>
  <si>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</si>
  <si>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</si>
  <si>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</si>
  <si>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</si>
  <si>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</si>
  <si>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</si>
  <si>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</si>
  <si>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</si>
  <si>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</si>
  <si>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</si>
  <si>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</si>
  <si>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</si>
  <si>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</si>
  <si>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</si>
  <si>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</si>
  <si>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</si>
  <si>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</si>
  <si>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</si>
  <si>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</si>
  <si>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</si>
  <si>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</si>
  <si>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</si>
  <si>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</si>
  <si>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</si>
  <si>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</si>
  <si>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</si>
  <si>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</si>
  <si>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</si>
  <si>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</si>
  <si>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</si>
  <si>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</si>
  <si>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</si>
  <si>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</si>
  <si>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</si>
  <si>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</si>
  <si>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</si>
  <si>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</si>
  <si>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</si>
  <si>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</si>
  <si>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</si>
  <si>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</si>
  <si>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</si>
  <si>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</si>
  <si>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</si>
  <si>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</si>
  <si>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</si>
  <si>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</si>
  <si>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</si>
  <si>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</si>
  <si>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</si>
  <si>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</si>
  <si>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</si>
  <si>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</si>
  <si>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</si>
  <si>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</si>
  <si>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</si>
  <si>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</si>
  <si>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</si>
  <si>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</si>
  <si>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</si>
  <si>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</si>
  <si>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</si>
  <si>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</si>
  <si>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</si>
  <si>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</si>
  <si>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</si>
  <si>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</si>
  <si>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</si>
  <si>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</si>
  <si>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</si>
  <si>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</si>
  <si>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</si>
  <si>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</si>
  <si>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</si>
  <si>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</si>
  <si>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</si>
  <si>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</si>
  <si>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</si>
  <si>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</si>
  <si>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</si>
  <si>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</si>
  <si>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</si>
  <si>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</si>
  <si>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</si>
  <si>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</si>
  <si>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</si>
  <si>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</si>
  <si>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</si>
  <si>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</si>
  <si>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</si>
  <si>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</si>
  <si>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</si>
  <si>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</si>
  <si>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</si>
  <si>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</si>
  <si>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</si>
  <si>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</si>
  <si>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</si>
  <si>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</si>
  <si>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</si>
  <si>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</si>
  <si>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</si>
  <si>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</si>
  <si>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</si>
  <si>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</si>
  <si>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</si>
  <si>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</si>
  <si>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</si>
  <si>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</si>
  <si>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</si>
  <si>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</si>
  <si>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</si>
  <si>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</si>
  <si>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</si>
  <si>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</si>
  <si>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</si>
  <si>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</si>
  <si>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</si>
  <si>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</si>
  <si>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</si>
  <si>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</si>
  <si>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</si>
  <si>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</si>
  <si>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</si>
  <si>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</si>
  <si>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</si>
  <si>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</si>
  <si>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</si>
  <si>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</si>
  <si>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</si>
  <si>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</si>
  <si>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</si>
  <si>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</si>
  <si>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</si>
  <si>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</si>
  <si>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</si>
  <si>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</si>
  <si>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</si>
  <si>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</si>
  <si>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</si>
  <si>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</si>
  <si>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</si>
  <si>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</si>
  <si>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</si>
  <si>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</si>
  <si>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</si>
  <si>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</si>
  <si>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</si>
  <si>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</si>
  <si>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</si>
  <si>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</si>
  <si>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</si>
  <si>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</si>
  <si>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</si>
  <si>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</si>
  <si>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</si>
  <si>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</si>
  <si>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</si>
  <si>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</si>
  <si>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</si>
  <si>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</si>
  <si>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</si>
  <si>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</si>
  <si>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</si>
  <si>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</si>
  <si>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</si>
  <si>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</si>
  <si>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</si>
  <si>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</si>
  <si>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</si>
  <si>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</si>
  <si>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</si>
  <si>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</si>
  <si>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</si>
  <si>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</si>
  <si>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</si>
  <si>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</si>
  <si>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</si>
  <si>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</si>
  <si>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</si>
  <si>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</si>
  <si>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</si>
  <si>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</si>
  <si>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</si>
  <si>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</si>
  <si>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</si>
  <si>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</si>
  <si>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</si>
  <si>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</si>
  <si>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</si>
  <si>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</si>
  <si>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</si>
  <si>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</si>
  <si>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</si>
  <si>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</si>
  <si>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</si>
  <si>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</si>
  <si>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</si>
  <si>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</si>
  <si>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</si>
  <si>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</si>
  <si>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</si>
  <si>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</si>
  <si>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</si>
  <si>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</si>
  <si>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</si>
  <si>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</si>
  <si>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</si>
  <si>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</si>
  <si>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</si>
  <si>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</si>
  <si>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</si>
  <si>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</si>
  <si>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</si>
  <si>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</si>
  <si>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</si>
  <si>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</si>
  <si>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</si>
  <si>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</si>
  <si>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</si>
  <si>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</si>
  <si>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</si>
  <si>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</si>
  <si>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</si>
  <si>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</si>
  <si>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</si>
  <si>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</si>
  <si>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</si>
  <si>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</si>
  <si>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</si>
  <si>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</si>
  <si>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</si>
  <si>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</si>
  <si>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</si>
  <si>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</si>
  <si>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</si>
  <si>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</si>
  <si>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</si>
  <si>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</si>
  <si>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</si>
  <si>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</si>
  <si>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</si>
  <si>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</si>
  <si>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</si>
  <si>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</si>
  <si>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</si>
  <si>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</si>
  <si>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</si>
  <si>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</si>
  <si>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</si>
  <si>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</si>
  <si>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</si>
  <si>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</si>
  <si>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</si>
  <si>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</si>
  <si>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</si>
  <si>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</si>
  <si>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</si>
  <si>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</si>
  <si>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</si>
  <si>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</si>
  <si>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</si>
  <si>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</si>
  <si>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</si>
  <si>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</si>
  <si>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</si>
  <si>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</si>
  <si>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</si>
  <si>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</si>
  <si>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</si>
  <si>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</si>
  <si>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</si>
  <si>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</si>
  <si>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</si>
  <si>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</si>
  <si>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</si>
  <si>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</si>
  <si>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</si>
  <si>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</si>
  <si>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</si>
  <si>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</si>
  <si>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</si>
  <si>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</si>
  <si>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</si>
  <si>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</si>
  <si>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</si>
  <si>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</si>
  <si>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</si>
  <si>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</si>
  <si>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</si>
  <si>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</si>
  <si>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</si>
  <si>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</si>
  <si>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</si>
  <si>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</si>
  <si>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</si>
  <si>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</si>
  <si>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</si>
  <si>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</si>
  <si>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</si>
  <si>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</si>
  <si>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</si>
  <si>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</si>
  <si>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</si>
  <si>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</si>
  <si>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</si>
  <si>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</si>
  <si>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</si>
  <si>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</si>
  <si>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</si>
  <si>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</si>
  <si>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</si>
  <si>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</si>
  <si>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</si>
  <si>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</si>
  <si>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</si>
  <si>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</si>
  <si>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</si>
  <si>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</si>
  <si>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</si>
  <si>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</si>
  <si>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</si>
  <si>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</si>
  <si>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</si>
  <si>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</si>
  <si>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</si>
  <si>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</si>
  <si>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</si>
  <si>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</si>
  <si>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</si>
  <si>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</si>
  <si>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</si>
  <si>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</si>
  <si>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</si>
  <si>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</si>
  <si>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</si>
  <si>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</si>
  <si>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</si>
  <si>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</si>
  <si>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</si>
  <si>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</si>
  <si>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</si>
  <si>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</si>
  <si>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</si>
  <si>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</si>
  <si>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</si>
  <si>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</si>
  <si>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</si>
  <si>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</si>
  <si>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</si>
  <si>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</si>
  <si>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</si>
  <si>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</si>
  <si>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</si>
  <si>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</si>
  <si>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</si>
  <si>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</si>
  <si>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</si>
  <si>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</si>
  <si>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</si>
  <si>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</si>
  <si>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</si>
  <si>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</si>
  <si>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</si>
  <si>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</si>
  <si>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</si>
  <si>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</si>
  <si>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</si>
  <si>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</si>
  <si>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</si>
  <si>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</si>
  <si>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</si>
  <si>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</si>
  <si>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</si>
  <si>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</si>
  <si>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</si>
  <si>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</si>
  <si>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</si>
  <si>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</si>
  <si>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</si>
  <si>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</si>
  <si>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</si>
  <si>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</si>
  <si>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</si>
  <si>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</si>
  <si>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</si>
  <si>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</si>
  <si>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</si>
  <si>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</si>
  <si>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</si>
  <si>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</si>
  <si>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</si>
  <si>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</si>
  <si>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</si>
  <si>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</si>
  <si>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</si>
  <si>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</si>
  <si>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</si>
  <si>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</si>
  <si>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</si>
  <si>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</si>
  <si>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</si>
  <si>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</si>
  <si>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</si>
  <si>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</si>
  <si>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</si>
  <si>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</si>
  <si>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</si>
  <si>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</si>
  <si>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</si>
  <si>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</si>
  <si>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</si>
  <si>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</si>
  <si>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</si>
  <si>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</si>
  <si>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</si>
  <si>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</si>
  <si>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</si>
  <si>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</si>
  <si>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</si>
  <si>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</si>
  <si>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</si>
  <si>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</si>
  <si>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</si>
  <si>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</si>
  <si>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</si>
  <si>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</si>
  <si>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</si>
  <si>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</si>
  <si>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</si>
  <si>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</si>
  <si>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</si>
  <si>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</si>
  <si>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</si>
  <si>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</si>
  <si>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</si>
  <si>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</si>
  <si>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</si>
  <si>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</si>
  <si>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</si>
  <si>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</si>
  <si>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</si>
  <si>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</si>
  <si>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</si>
  <si>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</si>
  <si>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</si>
  <si>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</si>
  <si>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</si>
  <si>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</si>
  <si>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</si>
  <si>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</si>
  <si>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</si>
  <si>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</si>
  <si>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</si>
  <si>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</si>
  <si>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</si>
  <si>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</si>
  <si>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</si>
  <si>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</si>
  <si>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</si>
  <si>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</si>
  <si>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</si>
  <si>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</si>
  <si>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</si>
  <si>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</si>
  <si>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</si>
  <si>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</si>
  <si>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</si>
  <si>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</si>
  <si>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</si>
  <si>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</si>
  <si>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</si>
  <si>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</si>
  <si>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</si>
  <si>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</si>
  <si>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</si>
  <si>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</si>
  <si>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</si>
  <si>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</si>
  <si>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</si>
  <si>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</si>
  <si>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</si>
  <si>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</si>
  <si>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</si>
  <si>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</si>
  <si>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</si>
  <si>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</si>
  <si>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</si>
  <si>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</si>
  <si>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</si>
  <si>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</si>
  <si>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</si>
  <si>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</si>
  <si>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</si>
  <si>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</si>
  <si>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</si>
  <si>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</si>
  <si>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</si>
  <si>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</si>
  <si>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</si>
  <si>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</si>
  <si>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</si>
  <si>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</si>
  <si>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</si>
  <si>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</si>
  <si>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</si>
  <si>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</si>
  <si>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</si>
  <si>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</si>
  <si>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</si>
  <si>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</si>
  <si>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</si>
  <si>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</si>
  <si>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</si>
  <si>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</si>
  <si>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</si>
  <si>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</si>
  <si>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</si>
  <si>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</si>
  <si>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</si>
  <si>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</si>
  <si>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</si>
  <si>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</si>
  <si>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</si>
  <si>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</si>
  <si>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</si>
  <si>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</si>
  <si>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</si>
  <si>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</si>
  <si>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</si>
  <si>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</si>
  <si>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</si>
  <si>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</si>
  <si>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</si>
  <si>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</si>
  <si>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</si>
  <si>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</si>
  <si>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</si>
  <si>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</si>
  <si>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</si>
  <si>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</si>
  <si>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</si>
  <si>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</si>
  <si>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</si>
  <si>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</si>
  <si>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</si>
  <si>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</si>
  <si>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</si>
  <si>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</si>
  <si>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</si>
  <si>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</si>
  <si>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</si>
  <si>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</si>
  <si>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</si>
  <si>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</si>
  <si>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</si>
  <si>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</si>
  <si>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</si>
  <si>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</si>
  <si>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</si>
  <si>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</si>
  <si>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</si>
  <si>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</si>
  <si>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</si>
  <si>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</si>
  <si>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</si>
  <si>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</si>
  <si>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</si>
  <si>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</si>
  <si>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</si>
  <si>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</si>
  <si>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</si>
  <si>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</si>
  <si>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</si>
  <si>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</si>
  <si>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</si>
  <si>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</si>
  <si>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</si>
  <si>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</si>
  <si>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</si>
  <si>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</si>
  <si>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</si>
  <si>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</si>
  <si>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</si>
  <si>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</si>
  <si>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</si>
  <si>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</si>
  <si>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</si>
  <si>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</si>
  <si>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</si>
  <si>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</si>
  <si>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</si>
  <si>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</si>
  <si>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</si>
  <si>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</si>
  <si>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</si>
  <si>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</si>
  <si>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</si>
  <si>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</si>
  <si>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</si>
  <si>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</si>
  <si>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</si>
  <si>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</si>
  <si>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</si>
  <si>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</si>
  <si>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</si>
  <si>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</si>
  <si>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</si>
  <si>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</si>
  <si>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</si>
  <si>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</si>
  <si>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</si>
  <si>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</si>
  <si>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</si>
  <si>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</si>
  <si>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</si>
  <si>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</si>
  <si>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</si>
  <si>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</si>
  <si>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</si>
  <si>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</si>
  <si>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</si>
  <si>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</si>
  <si>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</si>
  <si>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</si>
  <si>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</si>
  <si>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</si>
  <si>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</si>
  <si>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</si>
  <si>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</si>
  <si>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</si>
  <si>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</si>
  <si>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</si>
  <si>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</si>
  <si>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</si>
  <si>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</si>
  <si>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</si>
  <si>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</si>
  <si>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</si>
  <si>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</si>
  <si>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</si>
  <si>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</si>
  <si>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</si>
  <si>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</si>
  <si>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</si>
  <si>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</si>
  <si>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</si>
  <si>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</si>
  <si>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</si>
  <si>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</si>
  <si>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</si>
  <si>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</si>
  <si>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</si>
  <si>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</si>
  <si>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</si>
  <si>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</si>
  <si>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</si>
  <si>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</si>
  <si>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</si>
  <si>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</si>
  <si>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</si>
  <si>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</si>
  <si>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</si>
  <si>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</si>
  <si>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</si>
  <si>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</si>
  <si>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</si>
  <si>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</si>
  <si>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</si>
  <si>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</si>
  <si>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</si>
  <si>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</si>
  <si>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</si>
  <si>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</si>
  <si>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</si>
  <si>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</si>
  <si>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</si>
  <si>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</si>
  <si>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</si>
  <si>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</si>
  <si>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</si>
  <si>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</si>
  <si>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</si>
  <si>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</si>
  <si>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</si>
  <si>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</si>
  <si>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</si>
  <si>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</si>
  <si>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</si>
  <si>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</si>
  <si>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</si>
  <si>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</si>
  <si>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</si>
  <si>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</si>
  <si>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</si>
  <si>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</si>
  <si>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</si>
  <si>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</si>
  <si>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</si>
  <si>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</si>
  <si>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</si>
  <si>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</si>
  <si>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</si>
  <si>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</si>
  <si>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</si>
  <si>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</si>
  <si>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</si>
  <si>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</si>
  <si>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</si>
  <si>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</si>
  <si>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</si>
  <si>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</si>
  <si>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</si>
  <si>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</si>
  <si>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</si>
  <si>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</si>
  <si>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</si>
  <si>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</si>
  <si>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</si>
  <si>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</si>
  <si>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</si>
  <si>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</si>
  <si>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</si>
  <si>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</si>
  <si>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</si>
  <si>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</si>
  <si>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</si>
  <si>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</si>
  <si>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</si>
  <si>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</si>
  <si>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</si>
  <si>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</si>
  <si>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</si>
  <si>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</si>
  <si>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</si>
  <si>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</si>
  <si>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</si>
  <si>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</si>
  <si>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</si>
  <si>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</si>
  <si>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</si>
  <si>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</si>
  <si>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</si>
  <si>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</si>
  <si>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</si>
  <si>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</si>
  <si>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</si>
  <si>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</si>
  <si>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</si>
  <si>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</si>
  <si>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</si>
  <si>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</si>
  <si>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</si>
  <si>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</si>
  <si>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</si>
  <si>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</si>
  <si>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</si>
  <si>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</si>
  <si>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</si>
  <si>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</si>
  <si>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</si>
  <si>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</si>
  <si>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</si>
  <si>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</si>
  <si>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</si>
  <si>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</si>
  <si>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</si>
  <si>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</si>
  <si>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</si>
  <si>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</si>
  <si>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</si>
  <si>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</si>
  <si>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</si>
  <si>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</si>
  <si>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</si>
  <si>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</si>
  <si>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</si>
  <si>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</si>
  <si>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</si>
  <si>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</si>
  <si>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</si>
  <si>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</si>
  <si>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</si>
  <si>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</si>
  <si>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</si>
  <si>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</si>
  <si>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</si>
  <si>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</si>
  <si>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</si>
  <si>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</si>
  <si>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</si>
  <si>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</si>
  <si>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</si>
  <si>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</si>
  <si>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</si>
  <si>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</si>
  <si>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</si>
  <si>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</si>
  <si>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</si>
  <si>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</si>
  <si>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</si>
  <si>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</si>
  <si>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</si>
  <si>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</si>
  <si>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</si>
  <si>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</si>
  <si>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</si>
  <si>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</si>
  <si>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</si>
  <si>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</si>
  <si>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</si>
  <si>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</si>
  <si>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</si>
  <si>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</si>
  <si>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</si>
  <si>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</si>
  <si>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</si>
  <si>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</si>
  <si>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</si>
  <si>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</si>
  <si>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</si>
  <si>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</si>
  <si>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</si>
  <si>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</si>
  <si>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</si>
  <si>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</si>
  <si>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</si>
  <si>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</si>
  <si>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</si>
  <si>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</si>
  <si>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</si>
  <si>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</si>
  <si>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</si>
  <si>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</si>
  <si>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</si>
  <si>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</si>
  <si>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</si>
  <si>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</si>
  <si>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</si>
  <si>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</si>
  <si>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</si>
  <si>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</si>
  <si>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</si>
  <si>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</si>
  <si>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</si>
  <si>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</si>
  <si>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</si>
  <si>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</si>
  <si>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</si>
  <si>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</si>
  <si>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</si>
  <si>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</si>
  <si>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</si>
  <si>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</si>
  <si>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</si>
  <si>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</si>
  <si>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</si>
  <si>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</si>
  <si>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</si>
  <si>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</si>
  <si>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</si>
  <si>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</si>
  <si>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</si>
  <si>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</si>
  <si>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</si>
  <si>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</si>
  <si>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</si>
  <si>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</si>
  <si>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</si>
  <si>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</si>
  <si>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</si>
  <si>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</si>
  <si>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</si>
  <si>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</si>
  <si>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</si>
  <si>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</si>
  <si>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</si>
  <si>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</si>
  <si>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</si>
  <si>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</si>
  <si>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</si>
  <si>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</si>
  <si>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</si>
  <si>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</si>
  <si>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</si>
  <si>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</si>
  <si>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</si>
  <si>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</si>
  <si>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</si>
  <si>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</si>
  <si>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</si>
  <si>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</si>
  <si>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</si>
  <si>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</si>
  <si>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</si>
  <si>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</si>
  <si>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</si>
  <si>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</si>
  <si>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</si>
  <si>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</si>
  <si>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</si>
  <si>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</si>
  <si>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</si>
  <si>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</si>
  <si>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</si>
  <si>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</si>
  <si>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</si>
  <si>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</si>
  <si>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</si>
  <si>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</si>
  <si>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</si>
  <si>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</si>
  <si>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</si>
  <si>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</si>
  <si>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</si>
  <si>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</si>
  <si>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</si>
  <si>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</si>
  <si>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</si>
  <si>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</si>
  <si>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</si>
  <si>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</si>
  <si>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</si>
  <si>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</si>
  <si>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</si>
  <si>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</si>
  <si>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</si>
  <si>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</si>
  <si>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</si>
  <si>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</si>
  <si>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</si>
  <si>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</si>
  <si>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</si>
  <si>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</si>
  <si>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</si>
  <si>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</si>
  <si>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</si>
  <si>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</si>
  <si>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</si>
  <si>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</si>
  <si>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</si>
  <si>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</si>
  <si>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</si>
  <si>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</si>
  <si>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</si>
  <si>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</si>
  <si>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</si>
  <si>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</si>
  <si>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</si>
  <si>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</si>
  <si>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</si>
  <si>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</si>
  <si>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</si>
  <si>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</si>
  <si>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</si>
  <si>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</si>
  <si>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</si>
  <si>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</si>
  <si>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</si>
  <si>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</si>
  <si>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</si>
  <si>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</si>
  <si>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</si>
  <si>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</si>
  <si>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</si>
  <si>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</si>
  <si>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</si>
  <si>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</si>
  <si>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</si>
  <si>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</si>
  <si>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</si>
  <si>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</si>
  <si>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</si>
  <si>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</si>
  <si>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</si>
  <si>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</si>
  <si>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</si>
  <si>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</si>
  <si>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</si>
  <si>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</si>
  <si>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</si>
  <si>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</si>
  <si>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</si>
  <si>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</si>
  <si>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</si>
  <si>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</si>
  <si>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</si>
  <si>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</si>
  <si>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</si>
  <si>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</si>
  <si>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</si>
  <si>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</si>
  <si>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</si>
  <si>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</si>
  <si>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</si>
  <si>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</si>
  <si>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</si>
  <si>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</si>
  <si>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</si>
  <si>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</si>
  <si>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</si>
  <si>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</si>
  <si>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</si>
  <si>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</si>
  <si>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</si>
  <si>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</si>
  <si>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</si>
  <si>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</si>
  <si>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</si>
  <si>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</si>
  <si>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</si>
  <si>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</si>
  <si>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</si>
  <si>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</si>
  <si>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</si>
  <si>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</si>
  <si>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</si>
  <si>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</si>
  <si>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</si>
  <si>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</si>
  <si>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</si>
  <si>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</si>
  <si>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</si>
  <si>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</si>
  <si>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</si>
  <si>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</si>
  <si>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</si>
  <si>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</si>
  <si>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</si>
  <si>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</si>
  <si>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</si>
  <si>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</si>
  <si>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</si>
  <si>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</si>
  <si>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</si>
  <si>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</si>
  <si>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</si>
  <si>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</si>
  <si>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</si>
  <si>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</si>
  <si>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</si>
  <si>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</si>
  <si>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</si>
  <si>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</si>
  <si>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</si>
  <si>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</si>
  <si>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</si>
  <si>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</si>
  <si>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</si>
  <si>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</si>
  <si>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</si>
  <si>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</si>
  <si>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</si>
  <si>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</si>
  <si>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</si>
  <si>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</si>
  <si>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</si>
  <si>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</si>
  <si>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</si>
  <si>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</si>
  <si>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</si>
  <si>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</si>
  <si>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</si>
  <si>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</si>
  <si>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</si>
  <si>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</si>
  <si>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</si>
  <si>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</si>
  <si>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</si>
  <si>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</si>
  <si>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</si>
  <si>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</si>
  <si>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</si>
  <si>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</si>
  <si>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</si>
  <si>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</si>
  <si>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</si>
  <si>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</si>
  <si>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</si>
  <si>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</si>
  <si>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</si>
  <si>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</si>
  <si>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</si>
  <si>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</si>
  <si>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</si>
  <si>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</si>
  <si>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</si>
  <si>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</si>
  <si>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</si>
  <si>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</si>
  <si>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</si>
  <si>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</si>
  <si>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</si>
  <si>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</si>
  <si>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</si>
  <si>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</si>
  <si>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</si>
  <si>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</si>
  <si>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</si>
  <si>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</si>
  <si>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</si>
  <si>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</si>
  <si>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</si>
  <si>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</si>
  <si>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</si>
  <si>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</si>
  <si>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</si>
  <si>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</si>
  <si>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</si>
  <si>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</si>
  <si>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</si>
  <si>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</si>
  <si>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</si>
  <si>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</si>
  <si>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</si>
  <si>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</si>
  <si>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</si>
  <si>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</si>
  <si>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</si>
  <si>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</si>
  <si>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</si>
  <si>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</si>
  <si>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</si>
  <si>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</si>
  <si>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</si>
  <si>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</si>
  <si>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</si>
  <si>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</si>
  <si>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</si>
  <si>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</si>
  <si>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</si>
  <si>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</si>
  <si>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</si>
  <si>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</si>
  <si>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</si>
  <si>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</si>
  <si>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</si>
  <si>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</si>
  <si>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</si>
  <si>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</si>
  <si>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</si>
  <si>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</si>
  <si>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</si>
  <si>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</si>
  <si>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</si>
  <si>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</si>
  <si>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</si>
  <si>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</si>
  <si>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</si>
  <si>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</si>
  <si>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</si>
  <si>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</si>
  <si>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</si>
  <si>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</si>
  <si>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</si>
  <si>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</si>
  <si>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</si>
  <si>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</si>
  <si>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</si>
  <si>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</si>
  <si>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</si>
  <si>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</si>
  <si>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</si>
  <si>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</si>
  <si>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</si>
  <si>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</si>
  <si>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</si>
  <si>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</si>
  <si>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</si>
  <si>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</si>
  <si>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</si>
  <si>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</si>
  <si>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</si>
  <si>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</si>
  <si>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</si>
  <si>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</si>
  <si>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</si>
  <si>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</si>
  <si>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</si>
  <si>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</si>
  <si>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</si>
  <si>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</si>
  <si>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</si>
  <si>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</si>
  <si>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</si>
  <si>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</si>
  <si>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</si>
  <si>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</si>
  <si>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</si>
  <si>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</si>
  <si>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</si>
  <si>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</si>
  <si>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</si>
  <si>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</si>
  <si>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</si>
  <si>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</si>
  <si>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</si>
  <si>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</si>
  <si>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</si>
  <si>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</si>
  <si>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</si>
  <si>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</si>
  <si>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</si>
  <si>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</si>
  <si>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</si>
  <si>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</si>
  <si>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</si>
  <si>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</si>
  <si>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</si>
  <si>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</si>
  <si>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</si>
  <si>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</si>
  <si>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</si>
  <si>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</si>
  <si>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</si>
  <si>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</si>
  <si>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</si>
  <si>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</si>
  <si>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</si>
  <si>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</si>
  <si>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</si>
  <si>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</si>
  <si>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</si>
  <si>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</si>
  <si>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</si>
  <si>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</si>
  <si>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</si>
  <si>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</si>
  <si>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</si>
  <si>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</si>
  <si>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</si>
  <si>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</si>
  <si>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</si>
  <si>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</si>
  <si>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</si>
  <si>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</si>
  <si>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</si>
  <si>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</si>
  <si>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</si>
  <si>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</si>
  <si>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</si>
  <si>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</si>
  <si>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</si>
  <si>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</si>
  <si>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</si>
  <si>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</si>
  <si>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</si>
  <si>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</si>
  <si>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</si>
  <si>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</si>
  <si>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</si>
  <si>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</si>
  <si>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</si>
  <si>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</si>
  <si>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</si>
  <si>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</si>
  <si>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</si>
  <si>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</si>
  <si>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</si>
  <si>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</si>
  <si>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</si>
  <si>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</si>
  <si>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</si>
  <si>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</si>
  <si>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</si>
  <si>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</si>
  <si>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</si>
  <si>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</si>
  <si>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</si>
  <si>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</si>
  <si>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</si>
  <si>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</si>
  <si>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</si>
  <si>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</si>
  <si>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</si>
  <si>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</si>
  <si>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</si>
  <si>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</si>
  <si>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</si>
  <si>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</si>
  <si>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</si>
  <si>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</si>
  <si>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</si>
  <si>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</si>
  <si>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</si>
  <si>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</si>
  <si>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</si>
  <si>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</si>
  <si>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</si>
  <si>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</si>
  <si>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</si>
  <si>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</si>
  <si>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</si>
  <si>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</si>
  <si>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</si>
  <si>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</si>
  <si>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</si>
  <si>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</si>
  <si>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</si>
  <si>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</si>
  <si>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</si>
  <si>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</si>
  <si>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</si>
  <si>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</si>
  <si>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</si>
  <si>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</si>
  <si>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</si>
  <si>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</si>
  <si>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</si>
  <si>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</si>
  <si>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</si>
  <si>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</si>
  <si>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</si>
  <si>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</si>
  <si>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</si>
  <si>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</si>
  <si>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</si>
  <si>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</si>
  <si>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</si>
  <si>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</si>
  <si>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</si>
  <si>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</si>
  <si>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</si>
  <si>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</si>
  <si>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</si>
  <si>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</si>
  <si>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</si>
  <si>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</si>
  <si>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</si>
  <si>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</si>
  <si>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</si>
  <si>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</si>
  <si>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</si>
  <si>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</si>
  <si>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</si>
  <si>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</si>
  <si>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</si>
  <si>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</si>
  <si>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</si>
  <si>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</si>
  <si>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</si>
  <si>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</si>
  <si>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</si>
  <si>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</si>
  <si>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</si>
  <si>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</si>
  <si>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</si>
  <si>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</si>
  <si>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</si>
  <si>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</si>
  <si>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</si>
  <si>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</si>
  <si>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</si>
  <si>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</si>
  <si>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</si>
  <si>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</si>
  <si>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</si>
  <si>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</si>
  <si>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</si>
  <si>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</si>
  <si>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</si>
  <si>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</si>
  <si>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</si>
  <si>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</si>
  <si>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</si>
  <si>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</si>
  <si>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</si>
  <si>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</si>
  <si>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</si>
  <si>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</si>
  <si>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</si>
  <si>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</si>
  <si>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</si>
  <si>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</si>
  <si>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</si>
  <si>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</si>
  <si>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</si>
  <si>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</si>
  <si>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</si>
  <si>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</si>
  <si>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</si>
  <si>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</si>
  <si>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</si>
  <si>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</si>
  <si>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</si>
  <si>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</si>
  <si>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</si>
  <si>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</si>
  <si>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</si>
  <si>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</si>
  <si>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</si>
  <si>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</si>
  <si>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</si>
  <si>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</si>
  <si>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</si>
  <si>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</si>
  <si>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</si>
  <si>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</si>
  <si>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</si>
  <si>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</si>
  <si>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</si>
  <si>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</si>
  <si>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</si>
  <si>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</si>
  <si>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</si>
  <si>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</si>
  <si>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</si>
  <si>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</si>
  <si>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</si>
  <si>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</si>
  <si>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</si>
  <si>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</si>
  <si>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</si>
  <si>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</si>
  <si>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</si>
  <si>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</si>
  <si>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</si>
  <si>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</si>
  <si>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</si>
  <si>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</si>
  <si>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</si>
  <si>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</si>
  <si>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</si>
  <si>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</si>
  <si>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</si>
  <si>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</si>
  <si>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</si>
  <si>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</si>
  <si>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</si>
  <si>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</si>
  <si>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</si>
  <si>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</si>
  <si>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</si>
  <si>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</si>
  <si>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</si>
  <si>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</si>
  <si>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</si>
  <si>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</si>
  <si>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</si>
  <si>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</si>
  <si>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</si>
  <si>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</si>
  <si>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</si>
  <si>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</si>
  <si>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</si>
  <si>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</si>
  <si>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</si>
  <si>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</si>
  <si>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</si>
  <si>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</si>
  <si>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</si>
  <si>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</si>
  <si>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</si>
  <si>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</si>
  <si>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</si>
  <si>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</si>
  <si>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</si>
  <si>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</si>
  <si>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</si>
  <si>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</si>
  <si>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</si>
  <si>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</si>
  <si>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</si>
  <si>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</si>
  <si>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</si>
  <si>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</si>
  <si>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</si>
  <si>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</si>
  <si>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</si>
  <si>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</si>
  <si>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</si>
  <si>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</si>
  <si>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</si>
  <si>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</si>
  <si>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</si>
  <si>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</si>
  <si>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</si>
  <si>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</si>
  <si>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</si>
  <si>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</si>
  <si>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</si>
  <si>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</si>
  <si>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</si>
  <si>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</si>
  <si>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</si>
  <si>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</si>
  <si>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</si>
  <si>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</si>
  <si>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</si>
  <si>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</si>
  <si>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</si>
  <si>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</si>
  <si>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</si>
  <si>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</si>
  <si>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</si>
  <si>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</si>
  <si>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</si>
  <si>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</si>
  <si>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</si>
  <si>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</si>
  <si>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</si>
  <si>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</si>
  <si>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</si>
  <si>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</si>
  <si>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</si>
  <si>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</si>
  <si>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</si>
  <si>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</si>
  <si>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</si>
  <si>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</si>
  <si>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</si>
  <si>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</si>
  <si>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</si>
  <si>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</si>
  <si>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</si>
  <si>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</si>
  <si>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</si>
  <si>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</si>
  <si>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</si>
  <si>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</si>
  <si>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</si>
  <si>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</si>
  <si>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</si>
  <si>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</si>
  <si>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</si>
  <si>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</si>
  <si>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</si>
  <si>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</si>
  <si>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</si>
  <si>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</si>
  <si>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</si>
  <si>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</si>
  <si>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</si>
  <si>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</si>
  <si>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</si>
  <si>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</si>
  <si>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</si>
  <si>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</si>
  <si>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</si>
  <si>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</si>
  <si>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</si>
  <si>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</si>
  <si>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</si>
  <si>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</si>
  <si>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</si>
  <si>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</si>
  <si>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</si>
  <si>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</si>
  <si>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</si>
  <si>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</si>
  <si>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</si>
  <si>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</si>
  <si>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</si>
  <si>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</si>
  <si>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</si>
  <si>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</si>
  <si>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</si>
  <si>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</si>
  <si>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</si>
  <si>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</si>
  <si>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</si>
  <si>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</si>
  <si>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</si>
  <si>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</si>
  <si>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</si>
  <si>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</si>
  <si>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</si>
  <si>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</si>
  <si>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</si>
  <si>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</si>
  <si>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</si>
  <si>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</si>
  <si>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</si>
  <si>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</si>
  <si>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</si>
  <si>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</si>
  <si>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</si>
  <si>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</si>
  <si>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</si>
  <si>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</si>
  <si>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</si>
  <si>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</si>
  <si>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</si>
  <si>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</si>
  <si>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</si>
  <si>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</si>
  <si>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</si>
  <si>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</si>
  <si>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</si>
  <si>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</si>
  <si>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</si>
  <si>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</si>
  <si>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</si>
  <si>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</si>
  <si>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</si>
  <si>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</si>
  <si>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</si>
  <si>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</si>
  <si>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</si>
  <si>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</si>
  <si>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</si>
  <si>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</si>
  <si>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</si>
  <si>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</si>
  <si>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</si>
  <si>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</si>
  <si>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</si>
  <si>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</si>
  <si>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</si>
  <si>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</si>
  <si>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</si>
  <si>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</si>
  <si>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</si>
  <si>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</si>
  <si>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</si>
  <si>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</si>
  <si>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</si>
  <si>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</si>
  <si>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</si>
  <si>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</si>
  <si>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</si>
  <si>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</si>
  <si>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</si>
  <si>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</si>
  <si>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</si>
  <si>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</si>
  <si>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</si>
  <si>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</si>
  <si>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</si>
  <si>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</si>
  <si>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</si>
  <si>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</si>
  <si>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</si>
  <si>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</si>
  <si>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</si>
  <si>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</si>
  <si>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</si>
  <si>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</si>
  <si>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</si>
  <si>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</si>
  <si>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</si>
  <si>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</si>
  <si>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</si>
  <si>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</si>
  <si>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</si>
  <si>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</si>
  <si>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</si>
  <si>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</si>
  <si>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</si>
  <si>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</si>
  <si>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</si>
  <si>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</si>
  <si>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</si>
  <si>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</si>
  <si>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</si>
  <si>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</si>
  <si>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</si>
  <si>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</si>
  <si>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</si>
  <si>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</si>
  <si>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</si>
  <si>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</si>
  <si>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</si>
  <si>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</si>
  <si>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</si>
  <si>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</si>
  <si>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</si>
  <si>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</si>
  <si>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</si>
  <si>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</si>
  <si>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</si>
  <si>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</si>
  <si>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</si>
  <si>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</si>
  <si>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</si>
  <si>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</si>
  <si>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</si>
  <si>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</si>
  <si>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</si>
  <si>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</si>
  <si>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</si>
  <si>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</si>
  <si>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</si>
  <si>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</si>
  <si>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</si>
  <si>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</si>
  <si>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</si>
  <si>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</si>
  <si>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</si>
  <si>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</si>
  <si>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</si>
  <si>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</si>
  <si>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</si>
  <si>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</si>
  <si>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</si>
  <si>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</si>
  <si>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</si>
  <si>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</si>
  <si>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</si>
  <si>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</si>
  <si>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</si>
  <si>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</si>
  <si>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</si>
  <si>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</si>
  <si>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</si>
  <si>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</si>
  <si>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</si>
  <si>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</si>
  <si>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</si>
  <si>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</si>
  <si>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</si>
  <si>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</si>
  <si>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</si>
  <si>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</si>
  <si>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</si>
  <si>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</si>
  <si>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</si>
  <si>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</si>
  <si>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</si>
  <si>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</si>
  <si>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</si>
  <si>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</si>
  <si>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</si>
  <si>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</si>
  <si>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</si>
  <si>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</si>
  <si>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</si>
  <si>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</si>
  <si>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</si>
  <si>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</si>
  <si>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</si>
  <si>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</si>
  <si>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</si>
  <si>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</si>
  <si>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</si>
  <si>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</si>
  <si>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</si>
  <si>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</si>
  <si>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</si>
  <si>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</si>
  <si>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</si>
  <si>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</si>
  <si>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</si>
  <si>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</si>
  <si>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</si>
  <si>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</si>
  <si>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</si>
  <si>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</si>
  <si>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</si>
  <si>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</si>
  <si>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</si>
  <si>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</si>
  <si>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</si>
  <si>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</si>
  <si>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</si>
  <si>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</si>
  <si>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</si>
  <si>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</si>
  <si>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</si>
  <si>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</si>
  <si>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</si>
  <si>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</si>
  <si>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</si>
  <si>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</si>
  <si>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</si>
  <si>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</si>
  <si>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</si>
  <si>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</si>
  <si>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</si>
  <si>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</si>
  <si>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</si>
  <si>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</si>
  <si>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</si>
  <si>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</si>
  <si>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</si>
  <si>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</si>
  <si>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</si>
  <si>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</si>
  <si>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</si>
  <si>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</si>
  <si>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</si>
  <si>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</si>
  <si>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</si>
  <si>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</si>
  <si>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</si>
  <si>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</si>
  <si>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</si>
  <si>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</si>
  <si>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</si>
  <si>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</si>
  <si>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</si>
  <si>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</si>
  <si>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</si>
  <si>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</si>
  <si>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</si>
  <si>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</si>
  <si>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</si>
  <si>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</si>
  <si>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</si>
  <si>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</si>
  <si>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</si>
  <si>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</si>
  <si>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</si>
  <si>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</si>
  <si>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</si>
  <si>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</si>
  <si>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</si>
  <si>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</si>
  <si>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</si>
  <si>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</si>
  <si>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</si>
  <si>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</si>
  <si>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</si>
  <si>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</si>
  <si>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</si>
  <si>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</si>
  <si>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</si>
  <si>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</si>
  <si>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</si>
  <si>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</si>
  <si>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</si>
  <si>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</si>
  <si>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</si>
  <si>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</si>
  <si>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</si>
  <si>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</si>
  <si>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</si>
  <si>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</si>
  <si>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</si>
  <si>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</si>
  <si>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</si>
  <si>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</si>
  <si>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</si>
  <si>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</si>
  <si>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</si>
  <si>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</si>
  <si>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</si>
  <si>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</si>
  <si>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</si>
  <si>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</si>
  <si>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</si>
  <si>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</si>
  <si>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</si>
  <si>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</si>
  <si>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</si>
  <si>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</si>
  <si>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</si>
  <si>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</si>
  <si>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</si>
  <si>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</si>
  <si>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</si>
  <si>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</si>
  <si>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</si>
  <si>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</si>
  <si>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</si>
  <si>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</si>
  <si>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</si>
  <si>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</si>
  <si>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</si>
  <si>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</si>
  <si>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</si>
  <si>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</si>
  <si>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</si>
  <si>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</si>
  <si>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</si>
  <si>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</si>
  <si>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</si>
  <si>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</si>
  <si>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</si>
  <si>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</si>
  <si>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</si>
  <si>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</si>
  <si>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</si>
  <si>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</si>
  <si>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</si>
  <si>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</si>
  <si>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</si>
  <si>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</si>
  <si>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</si>
  <si>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</si>
  <si>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</si>
  <si>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</si>
  <si>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</si>
  <si>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</si>
  <si>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</si>
  <si>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</si>
  <si>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</si>
  <si>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</si>
  <si>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</si>
  <si>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</si>
  <si>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</si>
  <si>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</si>
  <si>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</si>
  <si>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</si>
  <si>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</si>
  <si>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</si>
  <si>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</si>
  <si>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</si>
  <si>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</si>
  <si>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</si>
  <si>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</si>
  <si>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</si>
  <si>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</si>
  <si>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</si>
  <si>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</si>
  <si>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</si>
  <si>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</si>
  <si>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</si>
  <si>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</si>
  <si>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</si>
  <si>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</si>
  <si>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</si>
  <si>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</si>
  <si>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</si>
  <si>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</si>
  <si>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</si>
  <si>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</si>
  <si>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</si>
  <si>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</si>
  <si>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</si>
  <si>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</si>
  <si>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</si>
  <si>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</si>
  <si>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</si>
  <si>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</si>
  <si>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</si>
  <si>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</si>
  <si>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</si>
  <si>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</si>
  <si>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</si>
  <si>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</si>
  <si>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</si>
  <si>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</si>
  <si>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</si>
  <si>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</si>
  <si>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</si>
  <si>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</si>
  <si>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</si>
  <si>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</si>
  <si>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</si>
  <si>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</si>
  <si>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</si>
  <si>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</si>
  <si>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</si>
  <si>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</si>
  <si>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</si>
  <si>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</si>
  <si>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</si>
  <si>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</si>
  <si>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</si>
  <si>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</si>
  <si>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</si>
  <si>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</si>
  <si>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</si>
  <si>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</si>
  <si>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</si>
  <si>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</si>
  <si>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</si>
  <si>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</si>
  <si>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</si>
  <si>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</si>
  <si>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</si>
  <si>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</si>
  <si>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</si>
  <si>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</si>
  <si>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</si>
  <si>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</si>
  <si>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</si>
  <si>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</si>
  <si>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</si>
  <si>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</si>
  <si>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</si>
  <si>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</si>
  <si>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</si>
  <si>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</si>
  <si>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</si>
  <si>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</si>
  <si>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</si>
  <si>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</si>
  <si>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</si>
  <si>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</si>
  <si>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</si>
  <si>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</si>
  <si>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</si>
  <si>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</si>
  <si>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</si>
  <si>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</si>
  <si>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</si>
  <si>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</si>
  <si>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</si>
  <si>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</si>
  <si>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</si>
  <si>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</si>
  <si>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</si>
  <si>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</si>
  <si>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</si>
  <si>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</si>
  <si>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</si>
  <si>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</si>
  <si>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</si>
  <si>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</si>
  <si>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</si>
  <si>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</si>
  <si>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</si>
  <si>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</si>
  <si>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</si>
  <si>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</si>
  <si>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</si>
  <si>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</si>
  <si>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</si>
  <si>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</si>
  <si>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</si>
  <si>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</si>
  <si>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</si>
  <si>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</si>
  <si>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</si>
  <si>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</si>
  <si>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</si>
  <si>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</si>
  <si>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</si>
  <si>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</si>
  <si>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</si>
  <si>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</si>
  <si>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</si>
  <si>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</si>
  <si>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</si>
  <si>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</si>
  <si>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</si>
  <si>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</si>
  <si>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</si>
  <si>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</si>
  <si>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</si>
  <si>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</si>
  <si>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</si>
  <si>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</si>
  <si>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</si>
  <si>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</si>
  <si>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</si>
  <si>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</si>
  <si>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</si>
  <si>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</si>
  <si>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</si>
  <si>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</si>
  <si>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</si>
  <si>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</si>
  <si>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</si>
  <si>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</si>
  <si>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</si>
  <si>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</si>
  <si>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</si>
  <si>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</si>
  <si>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</si>
  <si>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</si>
  <si>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</si>
  <si>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</si>
  <si>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</si>
  <si>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</si>
  <si>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</si>
  <si>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</si>
  <si>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</si>
  <si>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</si>
  <si>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</si>
  <si>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</si>
  <si>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</si>
  <si>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</si>
  <si>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</si>
  <si>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</si>
  <si>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</si>
  <si>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</si>
  <si>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</si>
  <si>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</si>
  <si>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</si>
  <si>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</si>
  <si>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</si>
  <si>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</si>
  <si>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</si>
  <si>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</si>
  <si>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</si>
  <si>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</si>
  <si>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</si>
  <si>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</si>
  <si>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</si>
  <si>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</si>
  <si>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</si>
  <si>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</si>
  <si>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</si>
  <si>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</si>
  <si>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</si>
  <si>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</si>
  <si>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</si>
  <si>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</si>
  <si>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</si>
  <si>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</si>
  <si>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</si>
  <si>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</si>
  <si>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</si>
  <si>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</si>
  <si>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</si>
  <si>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</si>
  <si>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</si>
  <si>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</si>
  <si>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</si>
  <si>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</si>
  <si>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</si>
  <si>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</si>
  <si>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</si>
  <si>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</si>
  <si>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</si>
  <si>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</si>
  <si>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</si>
  <si>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</si>
  <si>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</si>
  <si>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</si>
  <si>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</si>
  <si>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</si>
  <si>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</si>
  <si>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</si>
  <si>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</si>
  <si>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</si>
  <si>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</si>
  <si>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</si>
  <si>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</si>
  <si>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</si>
  <si>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</si>
  <si>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</si>
  <si>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</si>
  <si>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</si>
  <si>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</si>
  <si>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</si>
  <si>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</si>
  <si>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</si>
  <si>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</si>
  <si>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</si>
  <si>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</si>
  <si>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</si>
  <si>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</si>
  <si>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</si>
  <si>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</si>
  <si>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</si>
  <si>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</si>
  <si>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</si>
  <si>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</si>
  <si>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</si>
  <si>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</si>
  <si>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</si>
  <si>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</si>
  <si>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</si>
  <si>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</si>
  <si>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</si>
  <si>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</si>
  <si>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</si>
  <si>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</si>
  <si>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</si>
  <si>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</si>
  <si>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</si>
  <si>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</si>
  <si>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</si>
  <si>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</si>
  <si>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</si>
  <si>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</si>
  <si>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</si>
  <si>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</si>
  <si>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</si>
  <si>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</si>
  <si>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</si>
  <si>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</si>
  <si>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</si>
  <si>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</si>
  <si>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</si>
  <si>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</si>
  <si>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</si>
  <si>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</si>
  <si>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</si>
  <si>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</si>
  <si>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</si>
  <si>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</si>
  <si>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</si>
  <si>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</si>
  <si>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</si>
  <si>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</si>
  <si>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</si>
  <si>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</si>
  <si>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</si>
  <si>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</si>
  <si>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</si>
  <si>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</si>
  <si>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</si>
  <si>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</si>
  <si>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</si>
  <si>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</si>
  <si>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</si>
  <si>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</si>
  <si>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</si>
  <si>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</si>
  <si>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</si>
  <si>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</si>
  <si>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</si>
  <si>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</si>
  <si>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</si>
  <si>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</si>
  <si>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</si>
  <si>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</si>
  <si>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</si>
  <si>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</si>
  <si>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</si>
  <si>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</si>
  <si>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</si>
  <si>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</si>
  <si>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</si>
  <si>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</si>
  <si>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</si>
  <si>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</si>
  <si>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</si>
  <si>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</si>
  <si>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</si>
  <si>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</si>
  <si>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</si>
  <si>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</si>
  <si>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</si>
  <si>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</si>
  <si>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</si>
  <si>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</si>
  <si>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</si>
  <si>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</si>
  <si>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</si>
  <si>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</si>
  <si>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</si>
  <si>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</si>
  <si>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</si>
  <si>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</si>
  <si>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</si>
  <si>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</si>
  <si>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</si>
  <si>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</si>
  <si>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</si>
  <si>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</si>
  <si>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</si>
  <si>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</si>
  <si>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</si>
  <si>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</si>
  <si>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</si>
  <si>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</si>
  <si>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</si>
  <si>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</si>
  <si>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</si>
  <si>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</si>
  <si>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</si>
  <si>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</si>
  <si>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</si>
  <si>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</si>
  <si>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</si>
  <si>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</si>
  <si>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</si>
  <si>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</si>
  <si>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</si>
  <si>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</si>
  <si>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</si>
  <si>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</si>
  <si>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</si>
  <si>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</si>
  <si>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</si>
  <si>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</si>
  <si>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</si>
  <si>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</si>
  <si>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</si>
  <si>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</si>
  <si>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</si>
  <si>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</si>
  <si>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</si>
  <si>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</si>
  <si>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</si>
  <si>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</si>
  <si>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</si>
  <si>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</si>
  <si>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</si>
  <si>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</si>
  <si>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</si>
  <si>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</si>
  <si>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</si>
  <si>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</si>
  <si>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</si>
  <si>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</si>
  <si>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</si>
  <si>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</si>
  <si>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</si>
  <si>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</si>
  <si>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</si>
  <si>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</si>
  <si>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</si>
  <si>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</si>
  <si>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</si>
  <si>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</si>
  <si>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</si>
  <si>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</si>
  <si>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</si>
  <si>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</si>
  <si>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</si>
  <si>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</si>
  <si>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</si>
  <si>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</si>
  <si>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</si>
  <si>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</si>
  <si>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</si>
  <si>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</si>
  <si>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</si>
  <si>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</si>
  <si>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</si>
  <si>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</si>
  <si>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</si>
  <si>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</si>
  <si>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</si>
  <si>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</si>
  <si>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</si>
  <si>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</si>
  <si>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</si>
  <si>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</si>
  <si>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</si>
  <si>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</si>
  <si>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</si>
  <si>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</si>
  <si>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</si>
  <si>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</si>
  <si>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</si>
  <si>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</si>
  <si>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</si>
  <si>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</si>
  <si>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</si>
  <si>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</si>
  <si>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</si>
  <si>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</si>
  <si>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</si>
  <si>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</si>
  <si>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</si>
  <si>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</si>
  <si>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</si>
  <si>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</si>
  <si>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</si>
  <si>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</si>
  <si>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</si>
  <si>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</si>
  <si>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</si>
  <si>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</si>
  <si>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</si>
  <si>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</si>
  <si>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</si>
  <si>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</si>
  <si>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</si>
  <si>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</si>
  <si>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</si>
  <si>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</si>
  <si>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</si>
  <si>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</si>
  <si>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</si>
  <si>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</si>
  <si>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</si>
  <si>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</si>
  <si>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</si>
  <si>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</si>
  <si>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</si>
  <si>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</si>
  <si>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</si>
  <si>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</si>
  <si>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</si>
  <si>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</si>
  <si>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</si>
  <si>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</si>
  <si>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</si>
  <si>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</si>
  <si>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</si>
  <si>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</si>
  <si>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</si>
  <si>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</si>
  <si>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</si>
  <si>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</si>
  <si>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</si>
  <si>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</si>
  <si>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</si>
  <si>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</si>
  <si>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</si>
  <si>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</si>
  <si>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</si>
  <si>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</si>
  <si>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</si>
  <si>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</si>
  <si>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</si>
  <si>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</si>
  <si>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</si>
  <si>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</si>
  <si>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</si>
  <si>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</si>
  <si>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</si>
  <si>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</si>
  <si>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</si>
  <si>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</si>
  <si>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</si>
  <si>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</si>
  <si>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</si>
  <si>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</si>
  <si>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</si>
  <si>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</si>
  <si>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</si>
  <si>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</si>
  <si>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</si>
  <si>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</si>
  <si>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</si>
  <si>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</si>
  <si>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</si>
  <si>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</si>
  <si>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</si>
  <si>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</si>
  <si>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</si>
  <si>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</si>
  <si>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</si>
  <si>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</si>
  <si>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</si>
  <si>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</si>
  <si>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</si>
  <si>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</si>
  <si>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</si>
  <si>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</si>
  <si>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</si>
  <si>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</si>
  <si>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</si>
  <si>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</si>
  <si>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</si>
  <si>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</si>
  <si>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</si>
  <si>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</si>
  <si>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</si>
  <si>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</si>
  <si>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</si>
  <si>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</si>
  <si>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</si>
  <si>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</si>
  <si>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</si>
  <si>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</si>
  <si>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</si>
  <si>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</si>
  <si>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</si>
  <si>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</si>
  <si>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</si>
  <si>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</si>
  <si>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</si>
  <si>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</si>
  <si>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</si>
  <si>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</si>
  <si>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</si>
  <si>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</si>
  <si>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</si>
  <si>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</si>
  <si>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</si>
  <si>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</si>
  <si>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</si>
  <si>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</si>
  <si>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</si>
  <si>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</si>
  <si>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</si>
  <si>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</si>
  <si>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</si>
  <si>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</si>
  <si>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</si>
  <si>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</si>
  <si>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</si>
  <si>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</si>
  <si>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</si>
  <si>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</si>
  <si>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</si>
  <si>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</si>
  <si>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</si>
  <si>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</si>
  <si>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</si>
  <si>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</si>
  <si>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</si>
  <si>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</si>
  <si>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</si>
  <si>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</si>
  <si>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</si>
  <si>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</si>
  <si>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</si>
  <si>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</si>
  <si>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</si>
  <si>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</si>
  <si>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</si>
  <si>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</si>
  <si>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</si>
  <si>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</si>
  <si>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</si>
  <si>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</si>
  <si>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</si>
  <si>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</si>
  <si>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</si>
  <si>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</si>
  <si>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</si>
  <si>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</si>
  <si>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</si>
  <si>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</si>
  <si>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</si>
  <si>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</si>
  <si>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</si>
  <si>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</si>
  <si>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</si>
  <si>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</si>
  <si>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</si>
  <si>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</si>
  <si>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</si>
  <si>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</si>
  <si>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</si>
  <si>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</si>
  <si>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</si>
  <si>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</si>
  <si>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</si>
  <si>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</si>
  <si>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</si>
  <si>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</si>
  <si>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</si>
  <si>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</si>
  <si>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</si>
  <si>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</si>
  <si>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</si>
  <si>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</si>
  <si>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</si>
  <si>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</si>
  <si>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</si>
  <si>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</si>
  <si>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</si>
  <si>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</si>
  <si>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</si>
  <si>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</si>
  <si>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</si>
  <si>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</si>
  <si>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</si>
  <si>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</si>
  <si>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</si>
  <si>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</si>
  <si>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</si>
  <si>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</si>
  <si>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</si>
  <si>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</si>
  <si>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</si>
  <si>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</si>
  <si>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</si>
  <si>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</si>
  <si>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</si>
  <si>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</si>
  <si>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</si>
  <si>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</si>
  <si>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</si>
  <si>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</si>
  <si>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</si>
  <si>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</si>
  <si>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</si>
  <si>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</si>
  <si>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</si>
  <si>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</si>
  <si>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</si>
  <si>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</si>
  <si>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</si>
  <si>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</si>
  <si>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</si>
  <si>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</si>
  <si>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</si>
  <si>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</si>
  <si>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</si>
  <si>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</si>
  <si>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</si>
  <si>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</si>
  <si>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</si>
  <si>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</si>
  <si>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</si>
  <si>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</si>
  <si>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</si>
  <si>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</si>
  <si>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</si>
  <si>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</si>
  <si>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</si>
  <si>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</si>
  <si>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</si>
  <si>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</si>
  <si>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</si>
  <si>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</si>
  <si>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</si>
  <si>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</si>
  <si>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</si>
  <si>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</si>
  <si>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</si>
  <si>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</si>
  <si>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</si>
  <si>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</si>
  <si>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</si>
  <si>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</si>
  <si>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</si>
  <si>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</si>
  <si>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</si>
  <si>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</si>
  <si>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</si>
  <si>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</si>
  <si>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</si>
  <si>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</si>
  <si>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</si>
  <si>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</si>
  <si>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</si>
  <si>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</si>
  <si>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</si>
  <si>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</si>
  <si>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</si>
  <si>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</si>
  <si>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</si>
  <si>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</si>
  <si>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</si>
  <si>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</si>
  <si>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</si>
  <si>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</si>
  <si>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</si>
  <si>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</si>
  <si>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</si>
  <si>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</si>
  <si>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</si>
  <si>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</si>
  <si>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</si>
  <si>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</si>
  <si>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</si>
  <si>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</si>
  <si>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</si>
  <si>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</si>
  <si>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</si>
  <si>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</si>
  <si>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</si>
  <si>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</si>
  <si>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</si>
  <si>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</si>
  <si>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</si>
  <si>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</si>
  <si>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</si>
  <si>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</si>
  <si>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</si>
  <si>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</si>
  <si>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</si>
  <si>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</si>
  <si>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</si>
  <si>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</si>
  <si>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</si>
  <si>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</si>
  <si>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</si>
  <si>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</si>
  <si>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</si>
  <si>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</si>
  <si>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</si>
  <si>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</si>
  <si>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</si>
  <si>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</si>
  <si>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</si>
  <si>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</si>
  <si>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</si>
  <si>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</si>
  <si>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</si>
  <si>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</si>
  <si>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</si>
  <si>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</si>
  <si>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</si>
  <si>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</si>
  <si>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</si>
  <si>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</si>
  <si>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</si>
  <si>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</si>
  <si>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</si>
  <si>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</si>
  <si>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</si>
  <si>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</si>
  <si>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</si>
  <si>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</si>
  <si>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</si>
  <si>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</si>
  <si>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</si>
  <si>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</si>
  <si>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</si>
  <si>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</si>
  <si>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</si>
  <si>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</si>
  <si>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</si>
  <si>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</si>
  <si>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</si>
  <si>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</si>
  <si>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</si>
  <si>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</si>
  <si>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</si>
  <si>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</si>
  <si>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</si>
  <si>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</si>
  <si>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</si>
  <si>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</si>
  <si>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</si>
  <si>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</si>
  <si>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</si>
  <si>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</si>
  <si>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</si>
  <si>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</si>
  <si>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</si>
  <si>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</si>
  <si>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</si>
  <si>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</si>
  <si>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</si>
  <si>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</si>
  <si>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</si>
  <si>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</si>
  <si>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</si>
  <si>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</si>
  <si>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</si>
  <si>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</si>
  <si>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</si>
  <si>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</si>
  <si>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</si>
  <si>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</si>
  <si>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</si>
  <si>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</si>
  <si>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</si>
  <si>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</si>
  <si>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</si>
  <si>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</si>
  <si>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</si>
  <si>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</si>
  <si>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</si>
  <si>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</si>
  <si>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</si>
  <si>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</si>
  <si>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</si>
  <si>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</si>
  <si>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</si>
  <si>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</si>
  <si>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</si>
  <si>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</si>
  <si>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</si>
  <si>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</si>
  <si>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</si>
  <si>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</si>
  <si>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</si>
  <si>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</si>
  <si>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</si>
  <si>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</si>
  <si>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</si>
  <si>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</si>
  <si>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</si>
  <si>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</si>
  <si>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</si>
  <si>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</si>
  <si>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</si>
  <si>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</si>
  <si>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</si>
  <si>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</si>
  <si>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</si>
  <si>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</si>
  <si>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</si>
  <si>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</si>
  <si>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</si>
  <si>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</si>
  <si>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</si>
  <si>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</si>
  <si>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</si>
  <si>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</si>
  <si>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</si>
  <si>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</si>
  <si>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</si>
  <si>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</si>
  <si>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</si>
  <si>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</si>
  <si>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</si>
  <si>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</si>
  <si>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</si>
  <si>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</si>
  <si>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</si>
  <si>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</si>
  <si>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</si>
  <si>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</si>
  <si>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</si>
  <si>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</si>
  <si>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</si>
  <si>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</si>
  <si>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</si>
  <si>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</si>
  <si>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</si>
  <si>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</si>
  <si>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</si>
  <si>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</si>
  <si>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</si>
  <si>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</si>
  <si>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</si>
  <si>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</si>
  <si>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</si>
  <si>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</si>
  <si>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</si>
  <si>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</si>
  <si>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</si>
  <si>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</si>
  <si>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</si>
  <si>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</si>
  <si>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</si>
  <si>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</si>
  <si>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</si>
  <si>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</si>
  <si>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</si>
  <si>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</si>
  <si>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</si>
  <si>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</si>
  <si>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</si>
  <si>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</si>
  <si>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</si>
  <si>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</si>
  <si>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</si>
  <si>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</si>
  <si>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</si>
  <si>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</si>
  <si>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</si>
  <si>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</si>
  <si>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</si>
  <si>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</si>
  <si>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</si>
  <si>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</si>
  <si>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</si>
  <si>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</si>
  <si>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</si>
  <si>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</si>
  <si>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</si>
  <si>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</si>
  <si>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</si>
  <si>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</si>
  <si>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</si>
  <si>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</si>
  <si>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</si>
  <si>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</si>
  <si>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</si>
  <si>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</si>
  <si>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</si>
  <si>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</si>
  <si>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</si>
  <si>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</si>
  <si>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</si>
  <si>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</si>
  <si>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</si>
  <si>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</si>
  <si>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</si>
  <si>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</si>
  <si>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</si>
  <si>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</si>
  <si>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</si>
  <si>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</si>
  <si>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</si>
  <si>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</si>
  <si>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</si>
  <si>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</si>
  <si>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</si>
  <si>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</si>
  <si>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</si>
  <si>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</si>
  <si>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</si>
  <si>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</si>
  <si>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</si>
  <si>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</si>
  <si>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</si>
  <si>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</si>
  <si>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</si>
  <si>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</si>
  <si>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</si>
  <si>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</si>
  <si>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</si>
  <si>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</si>
  <si>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</si>
  <si>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</si>
  <si>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</si>
  <si>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</si>
  <si>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</si>
  <si>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</si>
  <si>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</si>
  <si>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</si>
  <si>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</si>
  <si>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</si>
  <si>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</si>
  <si>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</si>
  <si>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</si>
  <si>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</si>
  <si>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</si>
  <si>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</si>
  <si>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</si>
  <si>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</si>
  <si>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</si>
  <si>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</si>
  <si>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</si>
  <si>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</si>
  <si>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</si>
  <si>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</si>
  <si>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</si>
  <si>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</si>
  <si>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</si>
  <si>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</si>
  <si>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</si>
  <si>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</si>
  <si>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</si>
  <si>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</si>
  <si>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</si>
  <si>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</si>
  <si>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</si>
  <si>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</si>
  <si>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</si>
  <si>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</si>
  <si>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</si>
  <si>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</si>
  <si>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</si>
  <si>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</si>
  <si>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</si>
  <si>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</si>
  <si>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</si>
  <si>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</si>
  <si>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</si>
  <si>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</si>
  <si>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</si>
  <si>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</si>
  <si>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</si>
  <si>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</si>
  <si>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</si>
  <si>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</si>
  <si>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</si>
  <si>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</si>
  <si>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</si>
  <si>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</si>
  <si>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</si>
  <si>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</si>
  <si>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</si>
  <si>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</si>
  <si>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</si>
  <si>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</si>
  <si>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</si>
  <si>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</si>
  <si>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</si>
  <si>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</si>
  <si>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</si>
  <si>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</si>
  <si>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</si>
  <si>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</si>
  <si>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</si>
  <si>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</si>
  <si>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</si>
  <si>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</si>
  <si>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</si>
  <si>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</si>
  <si>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</si>
  <si>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</si>
  <si>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</si>
  <si>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</si>
  <si>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</si>
  <si>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</si>
  <si>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</si>
  <si>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</si>
  <si>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</si>
  <si>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</si>
  <si>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</si>
  <si>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</si>
  <si>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</si>
  <si>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</si>
  <si>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</si>
  <si>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</si>
  <si>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</si>
  <si>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</si>
  <si>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</si>
  <si>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</si>
  <si>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</si>
  <si>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</si>
  <si>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</si>
  <si>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</si>
  <si>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</si>
  <si>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</si>
  <si>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</si>
  <si>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</si>
  <si>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</si>
  <si>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</si>
  <si>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</si>
  <si>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</si>
  <si>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</si>
  <si>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</si>
  <si>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</si>
  <si>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</si>
  <si>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</si>
  <si>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</si>
  <si>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</si>
  <si>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</si>
  <si>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</si>
  <si>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</si>
  <si>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</si>
  <si>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</si>
  <si>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</si>
  <si>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</si>
  <si>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</si>
  <si>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</si>
  <si>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</si>
  <si>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</si>
  <si>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</si>
  <si>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</si>
  <si>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</si>
  <si>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</si>
  <si>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</si>
  <si>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</si>
  <si>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</si>
  <si>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</si>
  <si>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</si>
  <si>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</si>
  <si>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</si>
  <si>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</si>
  <si>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</si>
  <si>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</si>
  <si>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</si>
  <si>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</si>
  <si>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</si>
  <si>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</si>
  <si>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</si>
  <si>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</si>
  <si>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</si>
  <si>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</si>
  <si>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</si>
  <si>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</si>
  <si>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</si>
  <si>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</si>
  <si>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</si>
  <si>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</si>
  <si>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</si>
  <si>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</si>
  <si>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</si>
  <si>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</si>
  <si>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</si>
  <si>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</si>
  <si>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</si>
  <si>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</si>
  <si>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</si>
  <si>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</si>
  <si>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</si>
  <si>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</si>
  <si>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</si>
  <si>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</si>
  <si>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</si>
  <si>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</si>
  <si>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</si>
  <si>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</si>
  <si>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</si>
  <si>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</si>
  <si>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</si>
  <si>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</si>
  <si>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</si>
  <si>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</si>
  <si>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</si>
  <si>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</si>
  <si>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</si>
  <si>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</si>
  <si>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</si>
  <si>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</si>
  <si>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</si>
  <si>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</si>
  <si>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</si>
  <si>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</si>
  <si>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</si>
  <si>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</si>
  <si>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</si>
  <si>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</si>
  <si>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</si>
  <si>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</si>
  <si>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</si>
  <si>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</si>
  <si>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</si>
  <si>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</si>
  <si>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</si>
  <si>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</si>
  <si>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</si>
  <si>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</si>
  <si>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</si>
  <si>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</si>
  <si>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</si>
  <si>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</si>
  <si>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</si>
  <si>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</si>
  <si>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</si>
  <si>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</si>
  <si>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</si>
  <si>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</si>
  <si>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</si>
  <si>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</si>
  <si>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</si>
  <si>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</si>
  <si>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</si>
  <si>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</si>
  <si>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</si>
  <si>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</si>
  <si>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</si>
  <si>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</si>
  <si>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</si>
  <si>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</si>
  <si>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</si>
  <si>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</si>
  <si>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</si>
  <si>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</si>
  <si>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</si>
  <si>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</si>
  <si>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</si>
  <si>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</si>
  <si>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</si>
  <si>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</si>
  <si>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</si>
  <si>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</si>
  <si>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</si>
  <si>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</si>
  <si>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</si>
  <si>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</si>
  <si>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</si>
  <si>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</si>
  <si>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</si>
  <si>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</si>
  <si>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</si>
  <si>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</si>
  <si>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</si>
  <si>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</si>
  <si>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</si>
  <si>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</si>
  <si>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</si>
  <si>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</si>
  <si>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</si>
  <si>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</si>
  <si>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</si>
  <si>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</si>
  <si>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</si>
  <si>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</si>
  <si>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</si>
  <si>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</si>
  <si>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</si>
  <si>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</si>
  <si>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</si>
  <si>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</si>
  <si>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</si>
  <si>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</si>
  <si>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</si>
  <si>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</si>
  <si>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</si>
  <si>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</si>
  <si>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</si>
  <si>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</si>
  <si>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</si>
  <si>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</si>
  <si>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</si>
  <si>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</si>
  <si>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</si>
  <si>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</si>
  <si>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</si>
  <si>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</si>
  <si>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</si>
  <si>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</si>
  <si>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</si>
  <si>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</si>
  <si>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</si>
  <si>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</si>
  <si>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</si>
  <si>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</si>
  <si>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</si>
  <si>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</si>
  <si>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</si>
  <si>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</si>
  <si>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</si>
  <si>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</si>
  <si>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</si>
  <si>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</si>
  <si>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</si>
  <si>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</si>
  <si>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</si>
  <si>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</si>
  <si>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</si>
  <si>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</si>
  <si>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</si>
  <si>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</si>
  <si>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</si>
  <si>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</si>
  <si>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</si>
  <si>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</si>
  <si>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</si>
  <si>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</si>
  <si>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</si>
  <si>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</si>
  <si>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</si>
  <si>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</si>
  <si>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</si>
  <si>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</si>
  <si>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</si>
  <si>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</si>
  <si>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</si>
  <si>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</si>
  <si>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</si>
  <si>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</si>
  <si>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</si>
  <si>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</si>
  <si>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</si>
  <si>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</si>
  <si>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</si>
  <si>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</si>
  <si>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</si>
  <si>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</si>
  <si>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</si>
  <si>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</si>
  <si>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</si>
  <si>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</si>
  <si>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</si>
  <si>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</si>
  <si>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</si>
  <si>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</si>
  <si>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</si>
  <si>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</si>
  <si>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</si>
  <si>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</si>
  <si>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</si>
  <si>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</si>
  <si>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</si>
  <si>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</si>
  <si>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</si>
  <si>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</si>
  <si>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</si>
  <si>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</si>
  <si>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</si>
  <si>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</si>
  <si>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</si>
  <si>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</si>
  <si>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</si>
  <si>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</si>
  <si>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</si>
  <si>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</si>
  <si>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</si>
  <si>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</si>
  <si>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</si>
  <si>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</si>
  <si>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</si>
  <si>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</si>
  <si>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</si>
  <si>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</si>
  <si>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</si>
  <si>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</si>
  <si>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</si>
  <si>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</si>
  <si>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</si>
  <si>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</si>
  <si>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</si>
  <si>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</si>
  <si>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</si>
  <si>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</si>
  <si>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</si>
  <si>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</si>
  <si>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</si>
  <si>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</si>
  <si>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</si>
  <si>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</si>
  <si>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</si>
  <si>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</si>
  <si>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</si>
  <si>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</si>
  <si>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</si>
  <si>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</si>
  <si>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</si>
  <si>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</si>
  <si>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</si>
  <si>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</si>
  <si>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</si>
  <si>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</si>
  <si>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</si>
  <si>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</si>
  <si>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</si>
  <si>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</si>
  <si>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</si>
  <si>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</si>
  <si>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</si>
  <si>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</si>
  <si>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</si>
  <si>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</si>
  <si>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</si>
  <si>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</si>
  <si>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</si>
  <si>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</si>
  <si>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</si>
  <si>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</si>
  <si>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</si>
  <si>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</si>
  <si>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</si>
  <si>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</si>
  <si>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</si>
  <si>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</si>
  <si>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</si>
  <si>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</si>
  <si>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</si>
  <si>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</si>
  <si>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</si>
  <si>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</si>
  <si>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</si>
  <si>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</si>
  <si>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</si>
  <si>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</si>
  <si>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</si>
  <si>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</si>
  <si>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</si>
  <si>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</si>
  <si>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</si>
  <si>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</si>
  <si>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</si>
  <si>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</si>
  <si>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</si>
  <si>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</si>
  <si>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</si>
  <si>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</si>
  <si>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</si>
  <si>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</si>
  <si>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</si>
  <si>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</si>
  <si>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</si>
  <si>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</si>
  <si>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</si>
  <si>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</si>
  <si>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</si>
  <si>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</si>
  <si>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</si>
  <si>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</si>
  <si>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</si>
  <si>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</si>
  <si>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</si>
  <si>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</si>
  <si>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</si>
  <si>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</si>
  <si>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</si>
  <si>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</si>
  <si>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</si>
  <si>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</si>
  <si>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</si>
  <si>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</si>
  <si>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</si>
  <si>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</si>
  <si>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</si>
  <si>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</si>
  <si>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</si>
  <si>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</si>
  <si>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</si>
  <si>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</si>
  <si>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</si>
  <si>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</si>
  <si>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</si>
  <si>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</si>
  <si>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</si>
  <si>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</si>
  <si>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</si>
  <si>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</si>
  <si>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</si>
  <si>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</si>
  <si>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</si>
  <si>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</si>
  <si>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</si>
  <si>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</si>
  <si>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</si>
  <si>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</si>
  <si>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</si>
  <si>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</si>
  <si>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</si>
  <si>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</si>
  <si>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</si>
  <si>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</si>
  <si>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</si>
  <si>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</si>
  <si>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</si>
  <si>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</si>
  <si>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</si>
  <si>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</si>
  <si>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</si>
  <si>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</si>
  <si>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</si>
  <si>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</si>
  <si>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</si>
  <si>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</si>
  <si>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</si>
  <si>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</si>
  <si>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</si>
  <si>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</si>
  <si>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</si>
  <si>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</si>
  <si>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</si>
  <si>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</si>
  <si>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</si>
  <si>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</si>
  <si>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</si>
  <si>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</si>
  <si>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</si>
  <si>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</si>
  <si>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</si>
  <si>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</si>
  <si>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</si>
  <si>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</si>
  <si>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</si>
  <si>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</si>
  <si>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</si>
  <si>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</si>
  <si>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</si>
  <si>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</si>
  <si>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</si>
  <si>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</si>
  <si>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</si>
  <si>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</si>
  <si>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</si>
  <si>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</si>
  <si>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</si>
  <si>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</si>
  <si>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</si>
  <si>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</si>
  <si>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</si>
  <si>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</si>
  <si>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</si>
  <si>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</si>
  <si>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</si>
  <si>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</si>
  <si>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</si>
  <si>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</si>
  <si>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</si>
  <si>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</si>
  <si>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</si>
  <si>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</si>
  <si>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</si>
  <si>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</si>
  <si>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</si>
  <si>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</si>
  <si>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</si>
  <si>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</si>
  <si>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</si>
  <si>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</si>
  <si>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</si>
  <si>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</si>
  <si>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</si>
  <si>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</si>
  <si>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</si>
  <si>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</si>
  <si>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</si>
  <si>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</si>
  <si>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</si>
  <si>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</si>
  <si>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</si>
  <si>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</si>
  <si>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</si>
  <si>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</si>
  <si>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</si>
  <si>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</si>
  <si>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</si>
  <si>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</si>
  <si>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</si>
  <si>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</si>
  <si>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</si>
  <si>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</si>
  <si>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</si>
  <si>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</si>
  <si>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</si>
  <si>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</si>
  <si>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</si>
  <si>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</si>
  <si>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</si>
  <si>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</si>
  <si>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</si>
  <si>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</si>
  <si>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</si>
  <si>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</si>
  <si>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</si>
  <si>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</si>
  <si>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</si>
  <si>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</si>
  <si>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</si>
  <si>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</si>
  <si>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</si>
  <si>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</si>
  <si>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</si>
  <si>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</si>
  <si>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</si>
  <si>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</si>
  <si>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</si>
  <si>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</si>
  <si>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</si>
  <si>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</si>
  <si>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</si>
  <si>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</si>
  <si>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</si>
  <si>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</si>
  <si>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</si>
  <si>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</si>
  <si>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</si>
  <si>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</si>
  <si>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</si>
  <si>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</si>
  <si>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</si>
  <si>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</si>
  <si>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</si>
  <si>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</si>
  <si>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</si>
  <si>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</si>
  <si>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</si>
  <si>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</si>
  <si>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</si>
  <si>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</si>
  <si>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</si>
  <si>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</si>
  <si>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</si>
  <si>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</si>
  <si>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</si>
  <si>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</si>
  <si>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</si>
  <si>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</si>
  <si>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</si>
  <si>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</si>
  <si>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</si>
  <si>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</si>
  <si>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</si>
  <si>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</si>
  <si>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</si>
  <si>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</si>
  <si>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</si>
  <si>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</si>
  <si>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</si>
  <si>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</si>
  <si>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</si>
  <si>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</si>
  <si>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</si>
  <si>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</si>
  <si>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</si>
  <si>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</si>
  <si>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</si>
  <si>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</si>
  <si>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</si>
  <si>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</si>
  <si>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</si>
  <si>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</si>
  <si>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</si>
  <si>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</si>
  <si>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</si>
  <si>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</si>
  <si>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</si>
  <si>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</si>
  <si>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</si>
  <si>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</si>
  <si>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</si>
  <si>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</si>
  <si>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</si>
  <si>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</si>
  <si>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</si>
  <si>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</si>
  <si>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</si>
  <si>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</si>
  <si>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</si>
  <si>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</si>
  <si>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</si>
  <si>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</si>
  <si>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</si>
  <si>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</si>
  <si>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</si>
  <si>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</si>
  <si>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</si>
  <si>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</si>
  <si>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</si>
  <si>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</si>
  <si>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</si>
  <si>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</si>
  <si>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</si>
  <si>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</si>
  <si>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</si>
  <si>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</si>
  <si>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</si>
  <si>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</si>
  <si>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</si>
  <si>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</si>
  <si>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</si>
  <si>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</si>
  <si>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</si>
  <si>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</si>
  <si>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</si>
  <si>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</si>
  <si>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</si>
  <si>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</si>
  <si>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</si>
  <si>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</si>
  <si>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</si>
  <si>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</si>
  <si>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</si>
  <si>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</si>
  <si>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</si>
  <si>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</si>
  <si>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</si>
  <si>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</si>
  <si>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</si>
  <si>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</si>
  <si>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</si>
  <si>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</si>
  <si>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</si>
  <si>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</si>
  <si>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</si>
  <si>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</si>
  <si>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</si>
  <si>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</si>
  <si>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</si>
  <si>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</si>
  <si>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</si>
  <si>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</si>
  <si>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</si>
  <si>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</si>
  <si>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</si>
  <si>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</si>
  <si>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</si>
  <si>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</si>
  <si>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</si>
  <si>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</si>
  <si>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</si>
  <si>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</si>
  <si>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</si>
  <si>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</si>
  <si>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</si>
  <si>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</si>
  <si>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</si>
  <si>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</si>
  <si>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</si>
  <si>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</si>
  <si>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</si>
  <si>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</si>
  <si>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</si>
  <si>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</si>
  <si>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</si>
  <si>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</si>
  <si>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</si>
  <si>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</si>
  <si>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</si>
  <si>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</si>
  <si>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</si>
  <si>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</si>
  <si>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</si>
  <si>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</si>
  <si>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</si>
  <si>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</si>
  <si>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</si>
  <si>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</si>
  <si>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</si>
  <si>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</si>
  <si>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</si>
  <si>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</si>
  <si>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</si>
  <si>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</si>
  <si>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</si>
  <si>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</si>
  <si>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</si>
  <si>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</si>
  <si>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</si>
  <si>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</si>
  <si>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</si>
  <si>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</si>
  <si>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</si>
  <si>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</si>
  <si>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</si>
  <si>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</si>
  <si>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</si>
  <si>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</si>
  <si>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</si>
  <si>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</si>
  <si>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</si>
  <si>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</si>
  <si>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</si>
  <si>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</si>
  <si>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</si>
  <si>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</si>
  <si>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</si>
  <si>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</si>
  <si>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</si>
  <si>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</si>
  <si>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</si>
  <si>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</si>
  <si>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</si>
  <si>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</si>
  <si>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</si>
  <si>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</si>
  <si>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</si>
  <si>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</si>
  <si>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</si>
  <si>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</si>
  <si>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</si>
  <si>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</si>
  <si>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</si>
  <si>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</si>
  <si>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</si>
  <si>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</si>
  <si>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</si>
  <si>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</si>
  <si>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</si>
  <si>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</si>
  <si>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</si>
  <si>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</si>
  <si>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</si>
  <si>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</si>
  <si>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</si>
  <si>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</si>
  <si>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</si>
  <si>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</si>
  <si>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</si>
  <si>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</si>
  <si>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</si>
  <si>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</si>
  <si>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</si>
  <si>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</si>
  <si>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</si>
  <si>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</si>
  <si>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</si>
  <si>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</si>
  <si>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</si>
  <si>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</si>
  <si>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</si>
  <si>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</si>
  <si>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</si>
  <si>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</si>
  <si>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</si>
  <si>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</si>
  <si>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</si>
  <si>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</si>
  <si>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</si>
  <si>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</si>
  <si>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</si>
  <si>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</si>
  <si>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</si>
  <si>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</si>
  <si>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</si>
  <si>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</si>
  <si>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</si>
  <si>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</si>
  <si>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</si>
  <si>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</si>
  <si>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</si>
  <si>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</si>
  <si>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</si>
  <si>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</si>
  <si>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</si>
  <si>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</si>
  <si>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</si>
  <si>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</si>
  <si>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</si>
  <si>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</si>
  <si>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</si>
  <si>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</si>
  <si>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</si>
  <si>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</si>
  <si>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</si>
  <si>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</si>
  <si>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</si>
  <si>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</si>
  <si>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</si>
  <si>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</si>
  <si>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</si>
  <si>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</si>
  <si>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</si>
  <si>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</si>
  <si>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</si>
  <si>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</si>
  <si>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</si>
  <si>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</si>
  <si>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</si>
  <si>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</si>
  <si>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</si>
  <si>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</si>
  <si>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</si>
  <si>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</si>
  <si>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</si>
  <si>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</si>
  <si>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</si>
  <si>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</si>
  <si>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</si>
  <si>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</si>
  <si>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</si>
  <si>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</si>
  <si>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</si>
  <si>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</si>
  <si>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</si>
  <si>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</si>
  <si>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</si>
  <si>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</si>
  <si>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</si>
  <si>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</si>
  <si>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</si>
  <si>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</si>
  <si>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</si>
  <si>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</si>
  <si>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</si>
  <si>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</si>
  <si>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</si>
  <si>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</si>
  <si>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</si>
  <si>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</si>
  <si>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</si>
  <si>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</si>
  <si>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</si>
  <si>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</si>
  <si>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</si>
  <si>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</si>
  <si>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</si>
  <si>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</si>
  <si>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</si>
  <si>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</si>
  <si>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</si>
  <si>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</si>
  <si>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</si>
  <si>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</si>
  <si>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</si>
  <si>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</si>
  <si>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</si>
  <si>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</si>
  <si>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</si>
  <si>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</si>
  <si>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</si>
  <si>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</si>
  <si>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</si>
  <si>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</si>
  <si>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</si>
  <si>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</si>
  <si>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</si>
  <si>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</si>
  <si>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</si>
  <si>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</si>
  <si>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</si>
  <si>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</si>
  <si>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</si>
  <si>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</si>
  <si>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</si>
  <si>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</si>
  <si>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</si>
  <si>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</si>
  <si>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</si>
  <si>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</si>
  <si>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</si>
  <si>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</si>
  <si>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</si>
  <si>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</si>
  <si>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</si>
  <si>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</si>
  <si>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</si>
  <si>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</si>
  <si>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</si>
  <si>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</si>
  <si>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</si>
  <si>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</si>
  <si>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</si>
  <si>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</si>
  <si>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</si>
  <si>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</si>
  <si>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</si>
  <si>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</si>
  <si>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</si>
  <si>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</si>
  <si>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</si>
  <si>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</si>
  <si>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</si>
  <si>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</si>
  <si>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</si>
  <si>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</si>
  <si>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</si>
  <si>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</si>
  <si>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</si>
  <si>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</si>
  <si>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</si>
  <si>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</si>
  <si>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</si>
  <si>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</si>
  <si>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</si>
  <si>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</si>
  <si>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</si>
  <si>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</si>
  <si>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</si>
  <si>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</si>
  <si>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</si>
  <si>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</si>
  <si>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</si>
  <si>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</si>
  <si>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</si>
  <si>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</si>
  <si>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</si>
  <si>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</si>
  <si>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</si>
  <si>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</si>
  <si>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</si>
  <si>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</si>
  <si>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</si>
  <si>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</si>
  <si>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</si>
  <si>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</si>
  <si>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</si>
  <si>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</si>
  <si>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</si>
  <si>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</si>
  <si>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</si>
  <si>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</si>
  <si>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</si>
  <si>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</si>
  <si>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</si>
  <si>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</si>
  <si>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</si>
  <si>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</si>
  <si>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</si>
  <si>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</si>
  <si>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</si>
  <si>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</si>
  <si>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</si>
  <si>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</si>
  <si>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</si>
  <si>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</si>
  <si>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</si>
  <si>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</si>
  <si>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</si>
  <si>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</si>
  <si>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</si>
  <si>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</si>
  <si>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</si>
  <si>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</si>
  <si>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</si>
  <si>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</si>
  <si>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</si>
  <si>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</si>
  <si>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</si>
  <si>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</si>
  <si>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</si>
  <si>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</si>
  <si>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</si>
  <si>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</si>
  <si>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</si>
  <si>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</si>
  <si>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</si>
  <si>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</si>
  <si>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</si>
  <si>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</si>
  <si>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</si>
  <si>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</si>
  <si>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</si>
  <si>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</si>
  <si>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</si>
  <si>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</si>
  <si>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</si>
  <si>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</si>
  <si>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</si>
  <si>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</si>
  <si>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</si>
  <si>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</si>
  <si>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</si>
  <si>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</si>
  <si>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</si>
  <si>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</si>
  <si>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</si>
  <si>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</si>
  <si>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</si>
  <si>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</si>
  <si>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</si>
  <si>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</si>
  <si>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</si>
  <si>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</si>
  <si>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</si>
  <si>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</si>
  <si>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</si>
  <si>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</si>
  <si>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</si>
  <si>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</si>
  <si>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</si>
  <si>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</si>
  <si>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</si>
  <si>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</si>
  <si>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</si>
  <si>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</si>
  <si>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</si>
  <si>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</si>
  <si>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</si>
  <si>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</si>
  <si>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</si>
  <si>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</si>
  <si>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</si>
  <si>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</si>
  <si>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</si>
  <si>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</si>
  <si>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</si>
  <si>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</si>
  <si>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</si>
  <si>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</si>
  <si>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</si>
  <si>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</si>
  <si>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</si>
  <si>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</si>
  <si>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</si>
  <si>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</si>
  <si>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</si>
  <si>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</si>
  <si>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</si>
  <si>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</si>
  <si>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</si>
  <si>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</si>
  <si>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</si>
  <si>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</si>
  <si>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</si>
  <si>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</si>
  <si>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</si>
  <si>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</si>
  <si>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</si>
  <si>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</si>
  <si>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</si>
  <si>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</si>
  <si>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</si>
  <si>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</si>
  <si>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</si>
  <si>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</si>
  <si>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</si>
  <si>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</si>
  <si>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</si>
  <si>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</si>
  <si>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</si>
  <si>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</si>
  <si>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</si>
  <si>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</si>
  <si>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</si>
  <si>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</si>
  <si>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</si>
  <si>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</si>
  <si>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</si>
  <si>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</si>
  <si>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</si>
  <si>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</si>
  <si>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</si>
  <si>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</si>
  <si>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</si>
  <si>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</si>
  <si>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</si>
  <si>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</si>
  <si>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</si>
  <si>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</si>
  <si>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</si>
  <si>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</si>
  <si>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</si>
  <si>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</si>
  <si>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</si>
  <si>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</si>
  <si>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</si>
  <si>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</si>
  <si>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</si>
  <si>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</si>
  <si>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</si>
  <si>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</si>
  <si>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</si>
  <si>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</si>
  <si>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</si>
  <si>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</si>
  <si>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</si>
  <si>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</si>
  <si>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</si>
  <si>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</si>
  <si>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</si>
  <si>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</si>
  <si>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</si>
  <si>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</si>
  <si>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</si>
  <si>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</si>
  <si>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</si>
  <si>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</si>
  <si>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</si>
  <si>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</si>
  <si>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</si>
  <si>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</si>
  <si>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</si>
  <si>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</si>
  <si>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</si>
  <si>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</si>
  <si>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</si>
  <si>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</si>
  <si>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</si>
  <si>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</si>
  <si>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</si>
  <si>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</si>
  <si>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</si>
  <si>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</si>
  <si>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</si>
  <si>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</si>
  <si>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</si>
  <si>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</si>
  <si>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</si>
  <si>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</si>
  <si>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</si>
  <si>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</si>
  <si>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</si>
  <si>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</si>
  <si>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</si>
  <si>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</si>
  <si>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</si>
  <si>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</si>
  <si>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</si>
  <si>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</si>
  <si>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</si>
  <si>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</si>
  <si>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</si>
  <si>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</si>
  <si>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</si>
  <si>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</si>
  <si>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</si>
  <si>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</si>
  <si>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</si>
  <si>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</si>
  <si>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</si>
  <si>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</si>
  <si>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</si>
  <si>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</si>
  <si>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</si>
  <si>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</si>
  <si>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</si>
  <si>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</si>
  <si>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</si>
  <si>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</si>
  <si>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</si>
  <si>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</si>
  <si>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</si>
  <si>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</si>
  <si>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</si>
  <si>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</si>
  <si>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</si>
  <si>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</si>
  <si>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</si>
  <si>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</si>
  <si>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</si>
  <si>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</si>
  <si>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</si>
  <si>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</si>
  <si>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</si>
  <si>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</si>
  <si>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</si>
  <si>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</si>
  <si>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</si>
  <si>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</si>
  <si>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</si>
  <si>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</si>
  <si>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</si>
  <si>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</si>
  <si>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</si>
  <si>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</si>
  <si>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</si>
  <si>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</si>
  <si>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</si>
  <si>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</si>
  <si>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</si>
  <si>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</si>
  <si>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</si>
  <si>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</si>
  <si>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</si>
  <si>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</si>
  <si>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</si>
  <si>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</si>
  <si>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</si>
  <si>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</si>
  <si>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</si>
  <si>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</si>
  <si>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</si>
  <si>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</si>
  <si>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</si>
  <si>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</si>
  <si>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</si>
  <si>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</si>
  <si>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</si>
  <si>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</si>
  <si>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</si>
  <si>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</si>
  <si>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</si>
  <si>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</si>
  <si>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</si>
  <si>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</si>
  <si>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</si>
  <si>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</si>
  <si>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</si>
  <si>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</si>
  <si>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</si>
  <si>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</si>
  <si>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</si>
  <si>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</si>
  <si>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</si>
  <si>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</si>
  <si>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</si>
  <si>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</si>
  <si>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</si>
  <si>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</si>
  <si>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</si>
  <si>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</si>
  <si>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</si>
  <si>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</si>
  <si>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</si>
  <si>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</si>
  <si>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</si>
  <si>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</si>
  <si>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</si>
  <si>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</si>
  <si>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</si>
  <si>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</si>
  <si>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</si>
  <si>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</si>
  <si>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</si>
  <si>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</si>
  <si>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</si>
  <si>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</si>
  <si>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</si>
  <si>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</si>
  <si>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</si>
  <si>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</si>
  <si>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</si>
  <si>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</si>
  <si>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</si>
  <si>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</si>
  <si>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</si>
  <si>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</si>
  <si>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</si>
  <si>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</si>
  <si>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</si>
  <si>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</si>
  <si>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</si>
  <si>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</si>
  <si>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</si>
  <si>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</si>
  <si>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</si>
  <si>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</si>
  <si>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</si>
  <si>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</si>
  <si>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</si>
  <si>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</si>
  <si>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</si>
  <si>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</si>
  <si>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</si>
  <si>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</si>
  <si>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</si>
  <si>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</si>
  <si>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</si>
  <si>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</si>
  <si>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</si>
  <si>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</si>
  <si>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</si>
  <si>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</si>
  <si>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</si>
  <si>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</si>
  <si>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</si>
  <si>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</si>
  <si>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</si>
  <si>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</si>
  <si>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</si>
  <si>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</si>
  <si>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</si>
  <si>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</si>
  <si>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</si>
  <si>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</si>
  <si>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</si>
  <si>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</si>
  <si>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</si>
  <si>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</si>
  <si>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</si>
  <si>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</si>
  <si>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</si>
  <si>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</si>
  <si>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</si>
  <si>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</si>
  <si>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</si>
  <si>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</si>
  <si>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</si>
  <si>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</si>
  <si>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</si>
  <si>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</si>
  <si>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</si>
  <si>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</si>
  <si>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</si>
  <si>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</si>
  <si>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</si>
  <si>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</si>
  <si>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</si>
  <si>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</si>
  <si>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</si>
  <si>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</si>
  <si>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</si>
  <si>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</si>
  <si>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</si>
  <si>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</si>
  <si>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</si>
  <si>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</si>
  <si>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</si>
  <si>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</si>
  <si>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</si>
  <si>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</si>
  <si>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</si>
  <si>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</si>
  <si>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</si>
  <si>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</si>
  <si>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</si>
  <si>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</si>
  <si>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</si>
  <si>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</si>
  <si>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</si>
  <si>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</si>
  <si>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</si>
  <si>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</si>
  <si>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</si>
  <si>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</si>
  <si>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</si>
  <si>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</si>
  <si>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</si>
  <si>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</si>
  <si>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</si>
  <si>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</si>
  <si>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</si>
  <si>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</si>
  <si>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</si>
  <si>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</si>
  <si>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</si>
  <si>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</si>
  <si>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</si>
  <si>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</si>
  <si>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</si>
  <si>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</si>
  <si>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</si>
  <si>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</si>
  <si>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</si>
  <si>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</si>
  <si>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</si>
  <si>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</si>
  <si>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</si>
  <si>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</si>
  <si>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</si>
  <si>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</si>
  <si>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</si>
  <si>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</si>
  <si>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</si>
  <si>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</si>
  <si>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</si>
  <si>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</si>
  <si>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</si>
  <si>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</si>
  <si>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</si>
  <si>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</si>
  <si>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</si>
  <si>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</si>
  <si>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</si>
  <si>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</si>
  <si>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</si>
  <si>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</si>
  <si>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</si>
  <si>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</si>
  <si>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</si>
  <si>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</si>
  <si>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</si>
  <si>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</si>
  <si>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</si>
  <si>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</si>
  <si>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</si>
  <si>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</si>
  <si>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</si>
  <si>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</si>
  <si>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</si>
  <si>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</si>
  <si>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</si>
  <si>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</si>
  <si>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</si>
  <si>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</si>
  <si>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</si>
  <si>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</si>
  <si>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</si>
  <si>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</si>
  <si>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</si>
  <si>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</si>
  <si>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</si>
  <si>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</si>
  <si>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</si>
  <si>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</si>
  <si>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</si>
  <si>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</si>
  <si>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</si>
  <si>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</si>
  <si>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</si>
  <si>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</si>
  <si>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</si>
  <si>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</si>
  <si>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</si>
  <si>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</si>
  <si>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</si>
  <si>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</si>
  <si>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</si>
  <si>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</si>
  <si>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</si>
  <si>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</si>
  <si>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</si>
  <si>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</si>
  <si>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</si>
  <si>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</si>
  <si>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</si>
  <si>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</si>
  <si>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</si>
  <si>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</si>
  <si>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</si>
  <si>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</si>
  <si>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</si>
  <si>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</si>
  <si>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</si>
  <si>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</si>
  <si>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</si>
  <si>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</si>
  <si>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</si>
  <si>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</si>
  <si>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</si>
  <si>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</si>
  <si>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</si>
  <si>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</si>
  <si>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</si>
  <si>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</si>
  <si>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</si>
  <si>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</si>
  <si>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</si>
  <si>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</si>
  <si>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</si>
  <si>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</si>
  <si>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</si>
  <si>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</si>
  <si>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</si>
  <si>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</si>
  <si>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</si>
  <si>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</si>
  <si>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</si>
  <si>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</si>
  <si>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</si>
  <si>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</si>
  <si>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</si>
  <si>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</si>
  <si>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</si>
  <si>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</si>
  <si>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</si>
  <si>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</si>
  <si>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</si>
  <si>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</si>
  <si>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</si>
  <si>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</si>
  <si>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</si>
  <si>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</si>
  <si>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</si>
  <si>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</si>
  <si>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</si>
  <si>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</si>
  <si>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</si>
  <si>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</si>
  <si>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</si>
  <si>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</si>
  <si>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</si>
  <si>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</si>
  <si>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</si>
  <si>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</si>
  <si>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</si>
  <si>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</si>
  <si>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</si>
  <si>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</si>
  <si>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</si>
  <si>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</si>
  <si>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</si>
  <si>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</si>
  <si>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</si>
  <si>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</si>
  <si>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</si>
  <si>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</si>
  <si>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</si>
  <si>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</si>
  <si>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</si>
  <si>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</si>
  <si>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</si>
  <si>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</si>
  <si>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</si>
  <si>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</si>
  <si>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</si>
  <si>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</si>
  <si>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</si>
  <si>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</si>
  <si>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</si>
  <si>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</si>
  <si>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</si>
  <si>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</si>
  <si>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</si>
  <si>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</si>
  <si>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</si>
  <si>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</si>
  <si>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</si>
  <si>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</si>
  <si>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</si>
  <si>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</si>
  <si>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</si>
  <si>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</si>
  <si>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</si>
  <si>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</si>
  <si>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</si>
  <si>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</si>
  <si>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</si>
  <si>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</si>
  <si>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</si>
  <si>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</si>
  <si>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</si>
  <si>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</si>
  <si>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</si>
  <si>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</si>
  <si>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</si>
  <si>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</si>
  <si>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</si>
  <si>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</si>
  <si>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</si>
  <si>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</si>
  <si>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</si>
  <si>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</si>
  <si>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</si>
  <si>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</si>
  <si>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</si>
  <si>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</si>
  <si>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</si>
  <si>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</si>
  <si>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</si>
  <si>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</si>
  <si>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</si>
  <si>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</si>
  <si>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</si>
  <si>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</si>
  <si>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</si>
  <si>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</si>
  <si>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</si>
  <si>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</si>
  <si>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</si>
  <si>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</si>
  <si>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</si>
  <si>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</si>
  <si>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</si>
  <si>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</si>
  <si>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</si>
  <si>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</si>
  <si>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</si>
  <si>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</si>
  <si>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</si>
  <si>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</si>
  <si>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</si>
  <si>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</si>
  <si>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</si>
  <si>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</si>
  <si>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</si>
  <si>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</si>
  <si>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</si>
  <si>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</si>
  <si>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</si>
  <si>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</si>
  <si>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</si>
  <si>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</si>
  <si>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</si>
  <si>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</si>
  <si>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</si>
  <si>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</si>
  <si>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</si>
  <si>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</si>
  <si>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</si>
  <si>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</si>
  <si>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</si>
  <si>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</si>
  <si>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</si>
  <si>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</si>
  <si>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</si>
  <si>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</si>
  <si>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</si>
  <si>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</si>
  <si>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</si>
  <si>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</si>
  <si>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</si>
  <si>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</si>
  <si>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</si>
  <si>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</si>
  <si>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</si>
  <si>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</si>
  <si>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</si>
  <si>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</si>
  <si>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</si>
  <si>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</si>
  <si>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</si>
  <si>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</si>
  <si>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</si>
  <si>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</si>
  <si>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</si>
  <si>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</si>
  <si>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</si>
  <si>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</si>
  <si>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</si>
  <si>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</si>
  <si>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</si>
  <si>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</si>
  <si>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</si>
  <si>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</si>
  <si>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</si>
  <si>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</si>
  <si>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</si>
  <si>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</si>
  <si>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</si>
  <si>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</si>
  <si>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</si>
  <si>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</si>
  <si>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</si>
  <si>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</si>
  <si>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</si>
  <si>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</si>
  <si>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</si>
  <si>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</si>
  <si>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</si>
  <si>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</si>
  <si>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</si>
  <si>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</si>
  <si>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</si>
  <si>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</si>
  <si>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</si>
  <si>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</si>
  <si>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</si>
  <si>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</si>
  <si>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</si>
  <si>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</si>
  <si>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</si>
  <si>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</si>
  <si>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</si>
  <si>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</si>
  <si>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</si>
  <si>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</si>
  <si>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</si>
  <si>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</si>
  <si>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</si>
  <si>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</si>
  <si>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</si>
  <si>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</si>
  <si>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</si>
  <si>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</si>
  <si>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</si>
  <si>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</si>
  <si>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</si>
  <si>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</si>
  <si>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</si>
  <si>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</si>
  <si>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</si>
  <si>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</si>
  <si>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</si>
  <si>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</si>
  <si>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</si>
  <si>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</si>
  <si>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</si>
  <si>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</si>
  <si>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</si>
  <si>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</si>
  <si>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</si>
  <si>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</si>
  <si>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</si>
  <si>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</si>
  <si>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</si>
  <si>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</si>
  <si>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</si>
  <si>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</si>
  <si>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</si>
  <si>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</si>
  <si>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</si>
  <si>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</si>
  <si>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</si>
  <si>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</si>
  <si>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</si>
  <si>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</si>
  <si>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</si>
  <si>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</si>
  <si>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</si>
  <si>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</si>
  <si>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</si>
  <si>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</si>
  <si>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</si>
  <si>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</si>
  <si>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</si>
  <si>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</si>
  <si>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</si>
  <si>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</si>
  <si>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</si>
  <si>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</si>
  <si>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</si>
  <si>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</si>
  <si>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</si>
  <si>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</si>
  <si>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</si>
  <si>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</si>
  <si>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</si>
  <si>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</si>
  <si>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</si>
  <si>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</si>
  <si>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</si>
  <si>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</si>
  <si>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</si>
  <si>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</si>
  <si>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</si>
  <si>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</si>
  <si>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</si>
  <si>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</si>
  <si>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</si>
  <si>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</si>
  <si>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</si>
  <si>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</si>
  <si>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</si>
  <si>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</si>
  <si>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</si>
  <si>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</si>
  <si>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</si>
  <si>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</si>
  <si>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</si>
  <si>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</si>
  <si>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</si>
  <si>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</si>
  <si>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</si>
  <si>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</si>
  <si>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</si>
  <si>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</si>
  <si>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</si>
  <si>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</si>
  <si>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</si>
  <si>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</si>
  <si>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</si>
  <si>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</si>
  <si>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</si>
  <si>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</si>
  <si>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</si>
  <si>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</si>
  <si>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</si>
  <si>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</si>
  <si>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</si>
  <si>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</si>
  <si>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</si>
  <si>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</si>
  <si>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</si>
  <si>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</si>
  <si>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</si>
  <si>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</si>
  <si>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</si>
  <si>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</si>
  <si>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</si>
  <si>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</si>
  <si>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</si>
  <si>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</si>
  <si>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</si>
  <si>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</si>
  <si>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</si>
  <si>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</si>
  <si>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</si>
  <si>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</si>
  <si>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</si>
  <si>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</si>
  <si>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</si>
  <si>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</si>
  <si>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</si>
  <si>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</si>
  <si>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</si>
  <si>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</si>
  <si>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</si>
  <si>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</si>
  <si>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</si>
  <si>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</si>
  <si>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</si>
  <si>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</si>
  <si>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</si>
  <si>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</si>
  <si>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</si>
  <si>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</si>
  <si>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</si>
  <si>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</si>
  <si>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</si>
  <si>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</si>
  <si>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</si>
  <si>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</si>
  <si>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</si>
  <si>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</si>
  <si>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</si>
  <si>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</si>
  <si>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</si>
  <si>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</si>
  <si>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</si>
  <si>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</si>
  <si>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</si>
  <si>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</si>
  <si>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</si>
  <si>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</si>
  <si>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</si>
  <si>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</si>
  <si>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</si>
  <si>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</si>
  <si>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</si>
  <si>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</si>
  <si>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</si>
  <si>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</si>
  <si>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</si>
  <si>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</si>
  <si>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</si>
  <si>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</si>
  <si>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</si>
  <si>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</si>
  <si>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</si>
  <si>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</si>
  <si>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</si>
  <si>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</si>
  <si>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</si>
  <si>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</si>
  <si>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</si>
  <si>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</si>
  <si>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</si>
  <si>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</si>
  <si>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</si>
  <si>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</si>
  <si>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</si>
  <si>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</si>
  <si>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</si>
  <si>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</si>
  <si>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</si>
  <si>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</si>
  <si>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</si>
  <si>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</si>
  <si>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</si>
  <si>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</si>
  <si>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</si>
  <si>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</si>
  <si>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</si>
  <si>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</si>
  <si>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</si>
  <si>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</si>
  <si>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</si>
  <si>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</si>
  <si>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</si>
  <si>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</si>
  <si>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</si>
  <si>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</si>
  <si>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</si>
  <si>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</si>
  <si>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</si>
  <si>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</si>
  <si>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</si>
  <si>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</si>
  <si>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</si>
  <si>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</si>
  <si>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</si>
  <si>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</si>
  <si>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</si>
  <si>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</si>
  <si>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</si>
  <si>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</si>
  <si>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</si>
  <si>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</si>
  <si>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</si>
  <si>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</si>
  <si>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</si>
  <si>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</si>
  <si>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</si>
  <si>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</si>
  <si>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</si>
  <si>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</si>
  <si>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</si>
  <si>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</si>
  <si>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</si>
  <si>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</si>
  <si>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</si>
  <si>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</si>
  <si>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</si>
  <si>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</si>
  <si>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</si>
  <si>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</si>
  <si>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</si>
  <si>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</si>
  <si>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</si>
  <si>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</si>
  <si>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</si>
  <si>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</si>
  <si>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</si>
  <si>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</si>
  <si>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</si>
  <si>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</si>
  <si>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</si>
  <si>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</si>
  <si>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</si>
  <si>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</si>
  <si>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</si>
  <si>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</si>
  <si>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</si>
  <si>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</si>
  <si>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</si>
  <si>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</si>
  <si>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</si>
  <si>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</si>
  <si>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</si>
  <si>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</si>
  <si>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</si>
  <si>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</si>
  <si>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</si>
  <si>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</si>
  <si>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</si>
  <si>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</si>
  <si>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</si>
  <si>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</si>
  <si>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</si>
  <si>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</si>
  <si>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</si>
  <si>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</si>
  <si>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</si>
  <si>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</si>
  <si>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</si>
  <si>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</si>
  <si>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</si>
  <si>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</si>
  <si>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</si>
  <si>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</si>
  <si>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</si>
  <si>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</si>
  <si>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</si>
  <si>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</si>
  <si>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</si>
  <si>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</si>
  <si>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</si>
  <si>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</si>
  <si>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</si>
  <si>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</si>
  <si>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</si>
  <si>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</si>
  <si>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</si>
  <si>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</si>
  <si>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</si>
  <si>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</si>
  <si>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</si>
  <si>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</si>
  <si>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</si>
  <si>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</si>
  <si>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</si>
  <si>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</si>
  <si>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</si>
  <si>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</si>
  <si>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</si>
  <si>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</si>
  <si>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</si>
  <si>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</si>
  <si>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</si>
  <si>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</si>
  <si>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</si>
  <si>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</si>
  <si>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</si>
  <si>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</si>
  <si>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</si>
  <si>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</si>
  <si>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</si>
  <si>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</si>
  <si>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</si>
  <si>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</si>
  <si>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</si>
  <si>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</si>
  <si>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</si>
  <si>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</si>
  <si>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</si>
  <si>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</si>
  <si>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</si>
  <si>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</si>
  <si>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</si>
  <si>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</si>
  <si>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</si>
  <si>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</si>
  <si>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</si>
  <si>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</si>
  <si>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</si>
  <si>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</si>
  <si>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</si>
  <si>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</si>
  <si>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</si>
  <si>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</si>
  <si>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</si>
  <si>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</si>
  <si>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</si>
  <si>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</si>
  <si>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</si>
  <si>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</si>
  <si>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</si>
  <si>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</si>
  <si>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</si>
  <si>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</si>
  <si>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</si>
  <si>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</si>
  <si>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</si>
  <si>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</si>
  <si>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</si>
  <si>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</si>
  <si>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</si>
  <si>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</si>
  <si>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</si>
  <si>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</si>
  <si>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</si>
  <si>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</si>
  <si>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</si>
  <si>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</si>
  <si>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</si>
  <si>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</si>
  <si>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</si>
  <si>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</si>
  <si>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</si>
  <si>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</si>
  <si>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</si>
  <si>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</si>
  <si>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</si>
  <si>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</si>
  <si>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</si>
  <si>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</si>
  <si>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</si>
  <si>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</si>
  <si>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</si>
  <si>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</si>
  <si>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</si>
  <si>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</si>
  <si>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</si>
  <si>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</si>
  <si>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</si>
  <si>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</si>
  <si>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</si>
  <si>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</si>
  <si>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</si>
  <si>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</si>
  <si>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</si>
  <si>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</si>
  <si>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</si>
  <si>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</si>
  <si>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</si>
  <si>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</si>
  <si>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</si>
  <si>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</si>
  <si>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</si>
  <si>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</si>
  <si>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</si>
  <si>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</si>
  <si>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</si>
  <si>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</si>
  <si>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</si>
  <si>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</si>
  <si>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</si>
  <si>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</si>
  <si>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</si>
  <si>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</si>
  <si>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</si>
  <si>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</si>
  <si>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</si>
  <si>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</si>
  <si>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</si>
  <si>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</si>
  <si>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</si>
  <si>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</si>
  <si>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</si>
  <si>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</si>
  <si>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</si>
  <si>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</si>
  <si>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</si>
  <si>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</si>
  <si>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</si>
  <si>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</si>
  <si>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</si>
  <si>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</si>
  <si>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</si>
  <si>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</si>
  <si>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</si>
  <si>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</si>
  <si>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</si>
  <si>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</si>
  <si>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</si>
  <si>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</si>
  <si>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</si>
  <si>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</si>
  <si>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</si>
  <si>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</si>
  <si>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</si>
  <si>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</si>
  <si>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</si>
  <si>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</si>
  <si>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</si>
  <si>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</si>
  <si>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</si>
  <si>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</si>
  <si>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</si>
  <si>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</si>
  <si>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</si>
  <si>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</si>
  <si>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</si>
  <si>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</si>
  <si>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</si>
  <si>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</si>
  <si>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</si>
  <si>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</si>
  <si>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</si>
  <si>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</si>
  <si>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</si>
  <si>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</si>
  <si>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</si>
  <si>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</si>
  <si>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</si>
  <si>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</si>
  <si>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</si>
  <si>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</si>
  <si>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</si>
  <si>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</si>
  <si>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</si>
  <si>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</si>
  <si>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</si>
  <si>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</si>
  <si>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</si>
  <si>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</si>
  <si>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</si>
  <si>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</si>
  <si>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</si>
  <si>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</si>
  <si>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</si>
  <si>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</si>
  <si>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</si>
  <si>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</si>
  <si>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</si>
  <si>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</si>
  <si>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</si>
  <si>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</si>
  <si>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</si>
  <si>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</si>
  <si>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</si>
  <si>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</si>
  <si>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</si>
  <si>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</si>
  <si>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</si>
  <si>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</si>
  <si>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</si>
  <si>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</si>
  <si>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</si>
  <si>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</si>
  <si>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</si>
  <si>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</si>
  <si>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</si>
  <si>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</si>
  <si>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</si>
  <si>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</si>
  <si>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</si>
  <si>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</si>
  <si>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</si>
  <si>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</si>
  <si>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</si>
  <si>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</si>
  <si>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</si>
  <si>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</si>
  <si>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</si>
  <si>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</si>
  <si>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</si>
  <si>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</si>
  <si>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</si>
  <si>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</si>
  <si>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</si>
  <si>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</si>
  <si>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</si>
  <si>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</si>
  <si>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</si>
  <si>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</si>
  <si>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</si>
  <si>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</si>
  <si>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</si>
  <si>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</si>
  <si>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</si>
  <si>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</si>
  <si>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</si>
  <si>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</si>
  <si>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</si>
  <si>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</si>
  <si>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</si>
  <si>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</si>
  <si>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</si>
  <si>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</si>
  <si>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</si>
  <si>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</si>
  <si>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</si>
  <si>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</si>
  <si>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</si>
  <si>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</si>
  <si>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</si>
  <si>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</si>
  <si>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</si>
  <si>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</si>
  <si>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</si>
  <si>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</si>
  <si>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</si>
  <si>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</si>
  <si>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</si>
  <si>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</si>
  <si>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</si>
  <si>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</si>
  <si>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</si>
  <si>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</si>
  <si>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</si>
  <si>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</si>
  <si>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</si>
  <si>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</si>
  <si>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</si>
  <si>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</si>
  <si>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</si>
  <si>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</si>
  <si>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</si>
  <si>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</si>
  <si>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</si>
  <si>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</si>
  <si>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</si>
  <si>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</si>
  <si>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</si>
  <si>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</si>
  <si>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</si>
  <si>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</si>
  <si>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</si>
  <si>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</si>
  <si>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</si>
  <si>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</si>
  <si>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</si>
  <si>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</si>
  <si>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</si>
  <si>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</si>
  <si>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</si>
  <si>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</si>
  <si>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</si>
  <si>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</si>
  <si>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</si>
  <si>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</si>
  <si>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</si>
  <si>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</si>
  <si>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</si>
  <si>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</si>
  <si>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</si>
  <si>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</si>
  <si>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</si>
  <si>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</si>
  <si>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</si>
  <si>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</si>
  <si>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</si>
  <si>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</si>
  <si>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</si>
  <si>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</si>
  <si>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</si>
  <si>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</si>
  <si>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</si>
  <si>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</si>
  <si>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</si>
  <si>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</si>
  <si>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</si>
  <si>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</si>
  <si>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</si>
  <si>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</si>
  <si>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</si>
  <si>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</si>
  <si>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</si>
  <si>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</si>
  <si>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</si>
  <si>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</si>
  <si>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</si>
  <si>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</si>
  <si>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</si>
  <si>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</si>
  <si>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</si>
  <si>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</si>
  <si>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</si>
  <si>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</si>
  <si>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</si>
  <si>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</si>
  <si>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</si>
  <si>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</si>
  <si>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</si>
  <si>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</si>
  <si>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</si>
  <si>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</si>
  <si>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</si>
  <si>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</si>
  <si>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</si>
  <si>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</si>
  <si>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</si>
  <si>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</si>
  <si>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</si>
  <si>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</si>
  <si>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</si>
  <si>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</si>
  <si>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</si>
  <si>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</si>
  <si>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</si>
  <si>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</si>
  <si>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</si>
  <si>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</si>
  <si>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</si>
  <si>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</si>
  <si>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</si>
  <si>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</si>
  <si>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</si>
  <si>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</si>
  <si>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</si>
  <si>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</si>
  <si>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</si>
  <si>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</si>
  <si>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</si>
  <si>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</si>
  <si>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</si>
  <si>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</si>
  <si>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</si>
  <si>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</si>
  <si>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</si>
  <si>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</si>
  <si>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</si>
  <si>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</si>
  <si>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</si>
  <si>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</si>
  <si>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</si>
  <si>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</si>
  <si>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</si>
  <si>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</si>
  <si>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</si>
  <si>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</si>
  <si>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</si>
  <si>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</si>
  <si>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</si>
  <si>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</si>
  <si>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</si>
  <si>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</si>
  <si>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</si>
  <si>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</si>
  <si>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</si>
  <si>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</si>
  <si>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</si>
  <si>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</si>
  <si>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</si>
  <si>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</si>
  <si>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</si>
  <si>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</si>
  <si>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</si>
  <si>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</si>
  <si>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</si>
  <si>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</si>
  <si>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</si>
  <si>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</si>
  <si>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</si>
  <si>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</si>
  <si>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</si>
  <si>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</si>
  <si>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</si>
  <si>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</si>
  <si>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</si>
  <si>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</si>
  <si>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</si>
  <si>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</si>
  <si>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</si>
  <si>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</si>
  <si>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</si>
  <si>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</si>
  <si>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</si>
  <si>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</si>
  <si>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</si>
  <si>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</si>
  <si>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</si>
  <si>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</si>
  <si>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</si>
  <si>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</si>
  <si>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</si>
  <si>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</si>
  <si>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</si>
  <si>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</si>
  <si>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</si>
  <si>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</si>
  <si>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</si>
  <si>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</si>
  <si>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</si>
  <si>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</si>
  <si>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</si>
  <si>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</si>
  <si>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</si>
  <si>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</si>
  <si>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</si>
  <si>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</si>
  <si>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</si>
  <si>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</si>
  <si>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</si>
  <si>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</si>
  <si>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</si>
  <si>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</si>
  <si>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</si>
  <si>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</si>
  <si>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</si>
  <si>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</si>
  <si>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</si>
  <si>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</si>
  <si>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</si>
  <si>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</si>
  <si>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</si>
  <si>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</si>
  <si>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</si>
  <si>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</si>
  <si>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</si>
  <si>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</si>
  <si>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</si>
  <si>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</si>
  <si>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</si>
  <si>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</si>
  <si>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</si>
  <si>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</si>
  <si>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</si>
  <si>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</si>
  <si>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</si>
  <si>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</si>
  <si>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</si>
  <si>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</si>
  <si>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</si>
  <si>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</si>
  <si>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</si>
  <si>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</si>
  <si>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</si>
  <si>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</si>
  <si>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</si>
  <si>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</si>
  <si>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</si>
  <si>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</si>
  <si>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</si>
  <si>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</si>
  <si>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</si>
  <si>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</si>
  <si>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</si>
  <si>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</si>
  <si>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</si>
  <si>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</si>
  <si>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</si>
  <si>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</si>
  <si>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</si>
  <si>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</si>
  <si>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</si>
  <si>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</si>
  <si>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</si>
  <si>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</si>
  <si>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</si>
  <si>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</si>
  <si>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</si>
  <si>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</si>
  <si>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</si>
  <si>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</si>
  <si>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</si>
  <si>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</si>
  <si>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</si>
  <si>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</si>
  <si>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</si>
  <si>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</si>
  <si>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</si>
  <si>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</si>
  <si>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</si>
  <si>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</si>
  <si>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</si>
  <si>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</si>
  <si>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</si>
  <si>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</si>
  <si>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</si>
  <si>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</si>
  <si>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</si>
  <si>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</si>
  <si>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</si>
  <si>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</si>
  <si>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</si>
  <si>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</si>
  <si>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</si>
  <si>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</si>
  <si>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</si>
  <si>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</si>
  <si>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</si>
  <si>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</si>
  <si>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</si>
  <si>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</si>
  <si>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</si>
  <si>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</si>
  <si>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</si>
  <si>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</si>
  <si>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</si>
  <si>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</si>
  <si>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</si>
  <si>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</si>
  <si>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</si>
  <si>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</si>
  <si>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</si>
  <si>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</si>
  <si>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</si>
  <si>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</si>
  <si>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</si>
  <si>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</si>
  <si>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</si>
  <si>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</si>
  <si>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</si>
  <si>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</si>
  <si>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</si>
  <si>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</si>
  <si>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</si>
  <si>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</si>
  <si>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</si>
  <si>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</si>
  <si>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</si>
  <si>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</si>
  <si>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</si>
  <si>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</si>
  <si>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</si>
  <si>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</si>
  <si>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</si>
  <si>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</si>
  <si>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</si>
  <si>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</si>
  <si>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</si>
  <si>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</si>
  <si>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</si>
  <si>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</si>
  <si>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</si>
  <si>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</si>
  <si>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</si>
  <si>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</si>
  <si>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</si>
  <si>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</si>
  <si>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</si>
  <si>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</si>
  <si>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</si>
  <si>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</si>
  <si>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</si>
  <si>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</si>
  <si>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</si>
  <si>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</si>
  <si>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</si>
  <si>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</si>
  <si>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</si>
  <si>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</si>
  <si>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</si>
  <si>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</si>
  <si>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</si>
  <si>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</si>
  <si>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</si>
  <si>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</si>
  <si>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</si>
  <si>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</si>
  <si>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</si>
  <si>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</si>
  <si>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</si>
  <si>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</si>
  <si>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</si>
  <si>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</si>
  <si>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</si>
  <si>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</si>
  <si>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</si>
  <si>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</si>
  <si>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</si>
  <si>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</si>
  <si>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</si>
  <si>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</si>
  <si>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</si>
  <si>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</si>
  <si>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</si>
  <si>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</si>
  <si>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</si>
  <si>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</si>
  <si>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</si>
  <si>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</si>
  <si>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</si>
  <si>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</si>
  <si>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</si>
  <si>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</si>
  <si>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</si>
  <si>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</si>
  <si>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</si>
  <si>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</si>
  <si>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</si>
  <si>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</si>
  <si>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</si>
  <si>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</si>
  <si>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</si>
  <si>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</si>
  <si>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</si>
  <si>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</si>
  <si>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</si>
  <si>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</si>
  <si>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</si>
  <si>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</si>
  <si>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</si>
  <si>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</si>
  <si>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</si>
  <si>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</si>
  <si>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</si>
  <si>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</si>
  <si>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</si>
  <si>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</si>
  <si>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</si>
  <si>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</si>
  <si>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</si>
  <si>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</si>
  <si>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</si>
  <si>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</si>
  <si>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</si>
  <si>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</si>
  <si>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</si>
  <si>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</si>
  <si>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</si>
  <si>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</si>
  <si>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</si>
  <si>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</si>
  <si>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</si>
  <si>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</si>
  <si>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</si>
  <si>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</si>
  <si>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</si>
  <si>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</si>
  <si>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</si>
  <si>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</si>
  <si>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</si>
  <si>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</si>
  <si>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</si>
  <si>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</si>
  <si>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</si>
  <si>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</si>
  <si>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</si>
  <si>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</si>
  <si>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</si>
  <si>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</si>
  <si>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</si>
  <si>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</si>
  <si>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</si>
  <si>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</si>
  <si>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</si>
  <si>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</si>
  <si>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</si>
  <si>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</si>
  <si>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</si>
  <si>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</si>
  <si>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</si>
  <si>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</si>
  <si>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</si>
  <si>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</si>
  <si>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</si>
  <si>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</si>
  <si>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</si>
  <si>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</si>
  <si>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</si>
  <si>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</si>
  <si>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</si>
  <si>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</si>
  <si>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</si>
  <si>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</si>
  <si>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</si>
  <si>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</si>
  <si>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</si>
  <si>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</si>
  <si>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</si>
  <si>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</si>
  <si>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</si>
  <si>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</si>
  <si>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</si>
  <si>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</si>
  <si>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</si>
  <si>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</si>
  <si>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</si>
  <si>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</si>
  <si>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</si>
  <si>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</si>
  <si>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</si>
  <si>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</si>
  <si>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</si>
  <si>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</si>
  <si>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</si>
  <si>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</si>
  <si>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</si>
  <si>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</si>
  <si>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</si>
  <si>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</si>
  <si>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</si>
  <si>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</si>
  <si>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</si>
  <si>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</si>
  <si>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</si>
  <si>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</si>
  <si>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</si>
  <si>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</si>
  <si>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</si>
  <si>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</si>
  <si>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</si>
  <si>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</si>
  <si>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</si>
  <si>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</si>
  <si>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</si>
  <si>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</si>
  <si>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</si>
  <si>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</si>
  <si>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</si>
  <si>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</si>
  <si>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</si>
  <si>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</si>
  <si>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</si>
  <si>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</si>
  <si>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</si>
  <si>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</si>
  <si>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</si>
  <si>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</si>
  <si>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</si>
  <si>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</si>
  <si>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</si>
  <si>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</si>
  <si>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</si>
  <si>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</si>
  <si>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</si>
  <si>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</si>
  <si>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</si>
  <si>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</si>
  <si>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</si>
  <si>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</si>
  <si>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</si>
  <si>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</si>
  <si>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</si>
  <si>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</si>
  <si>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</si>
  <si>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</si>
  <si>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</si>
  <si>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</si>
  <si>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</si>
  <si>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</si>
  <si>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</si>
  <si>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</si>
  <si>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</si>
  <si>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</si>
  <si>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</si>
  <si>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</si>
  <si>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</si>
  <si>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</si>
  <si>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</si>
  <si>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</si>
  <si>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</si>
  <si>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</si>
  <si>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</si>
  <si>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</si>
  <si>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</si>
  <si>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</si>
  <si>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</si>
  <si>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</si>
  <si>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</si>
  <si>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</si>
  <si>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</si>
  <si>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</si>
  <si>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</si>
  <si>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</si>
  <si>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</si>
  <si>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</si>
  <si>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</si>
  <si>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</si>
  <si>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</si>
  <si>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</si>
  <si>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</si>
  <si>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</si>
  <si>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</si>
  <si>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</si>
  <si>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</si>
  <si>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</si>
  <si>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</si>
  <si>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</si>
  <si>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</si>
  <si>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</si>
  <si>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</si>
  <si>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</si>
  <si>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</si>
  <si>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</si>
  <si>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</si>
  <si>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</si>
  <si>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</si>
  <si>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</si>
  <si>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</si>
  <si>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</si>
  <si>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</si>
  <si>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</si>
  <si>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</si>
  <si>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</si>
  <si>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</si>
  <si>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</si>
  <si>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</si>
  <si>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</si>
  <si>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</si>
  <si>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</si>
  <si>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</si>
  <si>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</si>
  <si>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</si>
  <si>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</si>
  <si>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</si>
  <si>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</si>
  <si>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</si>
  <si>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</si>
  <si>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</si>
  <si>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</si>
  <si>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</si>
  <si>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</si>
  <si>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</si>
  <si>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</si>
  <si>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</si>
  <si>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</si>
  <si>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</si>
  <si>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</si>
  <si>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</si>
  <si>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</si>
  <si>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</si>
  <si>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</si>
  <si>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</si>
  <si>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</si>
  <si>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</si>
  <si>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</si>
  <si>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</si>
  <si>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</si>
  <si>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</si>
  <si>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</si>
  <si>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</si>
  <si>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</si>
  <si>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</si>
  <si>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</si>
  <si>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</si>
  <si>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</si>
  <si>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</si>
  <si>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</si>
  <si>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</si>
  <si>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</si>
  <si>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</si>
  <si>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</si>
  <si>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</si>
  <si>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</si>
  <si>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</si>
  <si>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</si>
  <si>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</si>
  <si>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</si>
  <si>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</si>
  <si>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</si>
  <si>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</si>
  <si>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</si>
  <si>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</si>
  <si>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</si>
  <si>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</si>
  <si>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</si>
  <si>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</si>
  <si>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</si>
  <si>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</si>
  <si>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</si>
  <si>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</si>
  <si>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</si>
  <si>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</si>
  <si>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</si>
  <si>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</si>
  <si>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</si>
  <si>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</si>
  <si>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</si>
  <si>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</si>
  <si>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</si>
  <si>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</si>
  <si>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</si>
  <si>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</si>
  <si>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</si>
  <si>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</si>
  <si>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</si>
  <si>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</si>
  <si>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</si>
  <si>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</si>
  <si>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</si>
  <si>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</si>
  <si>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</si>
  <si>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</si>
  <si>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</si>
  <si>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</si>
  <si>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</si>
  <si>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</si>
  <si>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</si>
  <si>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</si>
  <si>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</si>
  <si>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</si>
  <si>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</si>
  <si>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</si>
  <si>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</si>
  <si>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</si>
  <si>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</si>
  <si>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</si>
  <si>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</si>
  <si>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</si>
  <si>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</si>
  <si>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</si>
  <si>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</si>
  <si>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</si>
  <si>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</si>
  <si>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</si>
  <si>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</si>
  <si>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</si>
  <si>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</si>
  <si>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</si>
  <si>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</si>
  <si>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</si>
  <si>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</si>
  <si>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</si>
  <si>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</si>
  <si>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</si>
  <si>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</si>
  <si>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</si>
  <si>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</si>
  <si>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</si>
  <si>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</si>
  <si>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</si>
  <si>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</si>
  <si>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</si>
  <si>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</si>
  <si>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</si>
  <si>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</si>
  <si>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</si>
  <si>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</si>
  <si>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</si>
  <si>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</si>
  <si>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</si>
  <si>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</si>
  <si>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</si>
  <si>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</si>
  <si>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</si>
  <si>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</si>
  <si>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</si>
  <si>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</si>
  <si>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</si>
  <si>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</si>
  <si>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</si>
  <si>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</si>
  <si>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</si>
  <si>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</si>
  <si>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</si>
  <si>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</si>
  <si>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</si>
  <si>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</si>
  <si>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</si>
  <si>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</si>
  <si>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</si>
  <si>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</si>
  <si>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</si>
  <si>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</si>
  <si>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</si>
  <si>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</si>
  <si>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</si>
  <si>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</si>
  <si>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</si>
  <si>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</si>
  <si>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</si>
  <si>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</si>
  <si>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</si>
  <si>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</si>
  <si>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</si>
  <si>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</si>
  <si>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</si>
  <si>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</si>
  <si>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</si>
  <si>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</si>
  <si>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</si>
  <si>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</si>
  <si>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</si>
  <si>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</si>
  <si>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</si>
  <si>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</si>
  <si>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</si>
  <si>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</si>
  <si>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</si>
  <si>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</si>
  <si>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</si>
  <si>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</si>
  <si>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</si>
  <si>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</si>
  <si>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</si>
  <si>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</si>
  <si>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</si>
  <si>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</si>
  <si>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</si>
  <si>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</si>
  <si>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</si>
  <si>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</si>
  <si>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</si>
  <si>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</si>
  <si>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</si>
  <si>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</si>
  <si>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</si>
  <si>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</si>
  <si>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</si>
  <si>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</si>
  <si>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</si>
  <si>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</si>
  <si>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</si>
  <si>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</si>
  <si>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</si>
  <si>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</si>
  <si>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</si>
  <si>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</si>
  <si>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</si>
  <si>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</si>
  <si>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</si>
  <si>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</si>
  <si>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</si>
  <si>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</si>
  <si>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</si>
  <si>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</si>
  <si>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</si>
  <si>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</si>
  <si>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</si>
  <si>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</si>
  <si>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</si>
  <si>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</si>
  <si>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</si>
  <si>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</si>
  <si>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</si>
  <si>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</si>
  <si>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</si>
  <si>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</si>
  <si>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</si>
  <si>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</si>
  <si>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</si>
  <si>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</si>
  <si>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</si>
  <si>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</si>
  <si>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</si>
  <si>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</si>
  <si>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</si>
  <si>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</si>
  <si>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</si>
  <si>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</si>
  <si>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</si>
  <si>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</si>
  <si>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</si>
  <si>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</si>
  <si>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</si>
  <si>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</si>
  <si>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</si>
  <si>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</si>
  <si>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</si>
  <si>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</si>
  <si>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</si>
  <si>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</si>
  <si>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</si>
  <si>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</si>
  <si>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</si>
  <si>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</si>
  <si>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</si>
  <si>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</si>
  <si>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</si>
  <si>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</si>
  <si>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</si>
  <si>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</si>
  <si>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</si>
  <si>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</si>
  <si>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</si>
  <si>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</si>
  <si>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</si>
  <si>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</si>
  <si>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</si>
  <si>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</si>
  <si>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</si>
  <si>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</si>
  <si>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</si>
  <si>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</si>
  <si>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</si>
  <si>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</si>
  <si>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</si>
  <si>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</si>
  <si>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</si>
  <si>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</si>
  <si>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</si>
  <si>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</si>
  <si>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</si>
  <si>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</si>
  <si>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</si>
  <si>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</si>
  <si>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</si>
  <si>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</si>
  <si>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</si>
  <si>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</si>
  <si>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</si>
  <si>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</si>
  <si>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</si>
  <si>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</si>
  <si>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</si>
  <si>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</si>
  <si>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</si>
  <si>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</si>
  <si>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</si>
  <si>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</si>
  <si>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</si>
  <si>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</si>
  <si>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</si>
  <si>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</si>
  <si>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</si>
  <si>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</si>
  <si>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</si>
  <si>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</si>
  <si>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</si>
  <si>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</si>
  <si>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</si>
  <si>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</si>
  <si>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</si>
  <si>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</si>
  <si>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</si>
  <si>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</si>
  <si>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</si>
  <si>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</si>
  <si>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</si>
  <si>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</si>
  <si>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</si>
  <si>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</si>
  <si>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</si>
  <si>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</si>
  <si>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</si>
  <si>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</si>
  <si>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</si>
  <si>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</si>
  <si>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</si>
  <si>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</si>
  <si>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</si>
  <si>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</si>
  <si>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</si>
  <si>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</si>
  <si>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</si>
  <si>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</si>
  <si>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</si>
  <si>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</si>
  <si>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</si>
  <si>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</si>
  <si>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</si>
  <si>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</si>
  <si>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</si>
  <si>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</si>
  <si>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</si>
  <si>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</si>
  <si>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</si>
  <si>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</si>
  <si>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</si>
  <si>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</si>
  <si>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</si>
  <si>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</si>
  <si>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</si>
  <si>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</si>
  <si>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</si>
  <si>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</si>
  <si>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</si>
  <si>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</si>
  <si>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</si>
  <si>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</si>
  <si>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</si>
  <si>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</si>
  <si>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</si>
  <si>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</si>
  <si>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</si>
  <si>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</si>
  <si>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</si>
  <si>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</si>
  <si>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</si>
  <si>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</si>
  <si>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</si>
  <si>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</si>
  <si>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</si>
  <si>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</si>
  <si>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</si>
  <si>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</si>
  <si>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</si>
  <si>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</si>
  <si>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</si>
  <si>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</si>
  <si>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</si>
  <si>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</si>
  <si>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</si>
  <si>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</si>
  <si>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</si>
  <si>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</si>
  <si>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</si>
  <si>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</si>
  <si>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</si>
  <si>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</si>
  <si>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</si>
  <si>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</si>
  <si>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</si>
  <si>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</si>
  <si>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</si>
  <si>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</si>
  <si>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</si>
  <si>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</si>
  <si>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</si>
  <si>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</si>
  <si>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</si>
  <si>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</si>
  <si>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</si>
  <si>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</si>
  <si>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</si>
  <si>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</si>
  <si>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</si>
  <si>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</si>
  <si>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</si>
  <si>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</si>
  <si>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</si>
  <si>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</si>
  <si>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</si>
  <si>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</si>
  <si>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</si>
  <si>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</si>
  <si>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</si>
  <si>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</si>
  <si>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</si>
  <si>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</si>
  <si>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</si>
  <si>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</si>
  <si>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</si>
  <si>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</si>
  <si>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</si>
  <si>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</si>
  <si>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</si>
  <si>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</si>
  <si>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</si>
  <si>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</si>
  <si>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</si>
  <si>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</si>
  <si>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</si>
  <si>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</si>
  <si>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</si>
  <si>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</si>
  <si>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</si>
  <si>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</si>
  <si>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</si>
  <si>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</si>
  <si>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</si>
  <si>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</si>
  <si>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</si>
  <si>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</si>
  <si>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</si>
  <si>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</si>
  <si>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</si>
  <si>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</si>
  <si>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</si>
  <si>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</si>
  <si>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</si>
  <si>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</si>
  <si>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</si>
  <si>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</si>
  <si>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</si>
  <si>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</si>
  <si>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</si>
  <si>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</si>
  <si>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</si>
  <si>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</si>
  <si>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</si>
  <si>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</si>
  <si>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</si>
  <si>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</si>
  <si>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</si>
  <si>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</si>
  <si>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</si>
  <si>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</si>
  <si>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</si>
  <si>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</si>
  <si>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</si>
  <si>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</si>
  <si>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</si>
  <si>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</si>
  <si>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</si>
  <si>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</si>
  <si>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</si>
  <si>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</si>
  <si>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</si>
  <si>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</si>
  <si>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</si>
  <si>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</si>
  <si>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</si>
  <si>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</si>
  <si>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</si>
  <si>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</si>
  <si>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</si>
  <si>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</si>
  <si>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</si>
  <si>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</si>
  <si>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</si>
  <si>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</si>
  <si>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</si>
  <si>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</si>
  <si>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</si>
  <si>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</si>
  <si>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</si>
  <si>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</si>
  <si>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</si>
  <si>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</si>
  <si>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</si>
  <si>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</si>
  <si>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</si>
  <si>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</si>
  <si>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</si>
  <si>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</si>
  <si>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</si>
  <si>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</si>
  <si>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</si>
  <si>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</si>
  <si>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</si>
  <si>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</si>
  <si>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</si>
  <si>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</si>
  <si>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</si>
  <si>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</si>
  <si>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</si>
  <si>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</si>
  <si>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</si>
  <si>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</si>
  <si>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</si>
  <si>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</si>
  <si>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</si>
  <si>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</si>
  <si>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</si>
  <si>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</si>
  <si>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</si>
  <si>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</si>
  <si>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</si>
  <si>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</si>
  <si>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</si>
  <si>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</si>
  <si>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</si>
  <si>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</si>
  <si>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</si>
  <si>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</si>
  <si>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</si>
  <si>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</si>
  <si>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</si>
  <si>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</si>
  <si>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</si>
  <si>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</si>
  <si>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</si>
  <si>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</si>
  <si>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</si>
  <si>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</si>
  <si>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</si>
  <si>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</si>
  <si>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</si>
  <si>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</si>
  <si>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</si>
  <si>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</si>
  <si>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</si>
  <si>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</si>
  <si>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</si>
  <si>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</si>
  <si>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</si>
  <si>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</si>
  <si>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</si>
  <si>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</si>
  <si>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</si>
  <si>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</si>
  <si>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</si>
  <si>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</si>
  <si>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</si>
  <si>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</si>
  <si>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</si>
  <si>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</si>
  <si>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</si>
  <si>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</si>
  <si>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</si>
  <si>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</si>
  <si>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</si>
  <si>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</si>
  <si>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</si>
  <si>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</si>
  <si>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</si>
  <si>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</si>
  <si>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</si>
  <si>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</si>
  <si>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</si>
  <si>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</si>
  <si>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</si>
  <si>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</si>
  <si>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</si>
  <si>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</si>
  <si>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</si>
  <si>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</si>
  <si>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</si>
  <si>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</si>
  <si>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</si>
  <si>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</si>
  <si>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</si>
  <si>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</si>
  <si>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</si>
  <si>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</si>
  <si>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</si>
  <si>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</si>
  <si>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</si>
  <si>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</si>
  <si>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</si>
  <si>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</si>
  <si>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</si>
  <si>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</si>
  <si>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</si>
  <si>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</si>
  <si>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</si>
  <si>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</si>
  <si>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</si>
  <si>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</si>
  <si>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</si>
  <si>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</si>
  <si>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</si>
  <si>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</si>
  <si>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</si>
  <si>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</si>
  <si>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</si>
  <si>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</si>
  <si>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</si>
  <si>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</si>
  <si>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</si>
  <si>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</si>
  <si>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</si>
  <si>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</si>
  <si>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</si>
  <si>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</si>
  <si>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</si>
  <si>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</si>
  <si>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</si>
  <si>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</si>
  <si>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</si>
  <si>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</si>
  <si>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</si>
  <si>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</si>
  <si>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</si>
  <si>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</si>
  <si>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</si>
  <si>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</si>
  <si>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</si>
  <si>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</si>
  <si>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</si>
  <si>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</si>
  <si>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</si>
  <si>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</si>
  <si>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</si>
  <si>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</si>
  <si>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</si>
  <si>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</si>
  <si>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</si>
  <si>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</si>
  <si>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</si>
  <si>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</si>
  <si>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</si>
  <si>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</si>
  <si>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</si>
  <si>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</si>
  <si>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</si>
  <si>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</si>
  <si>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</si>
  <si>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</si>
  <si>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</si>
  <si>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</si>
  <si>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</si>
  <si>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</si>
  <si>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</si>
  <si>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</si>
  <si>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</si>
  <si>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</si>
  <si>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</si>
  <si>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</si>
  <si>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</si>
  <si>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</si>
  <si>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</si>
  <si>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</si>
  <si>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</si>
  <si>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</si>
  <si>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</si>
  <si>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</si>
  <si>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</si>
  <si>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</si>
  <si>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</si>
  <si>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</si>
  <si>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</si>
  <si>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</si>
  <si>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</si>
  <si>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</si>
  <si>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</si>
  <si>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</si>
  <si>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</si>
  <si>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</si>
  <si>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</si>
  <si>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</si>
  <si>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</si>
  <si>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</si>
  <si>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</si>
  <si>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</si>
  <si>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</si>
  <si>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</si>
  <si>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</si>
  <si>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</si>
  <si>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</si>
  <si>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</si>
  <si>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</si>
  <si>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</si>
  <si>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</si>
  <si>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</si>
  <si>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</si>
  <si>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</si>
  <si>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</si>
  <si>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</si>
  <si>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</si>
  <si>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</si>
  <si>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</si>
  <si>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</si>
  <si>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</si>
  <si>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</si>
  <si>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</si>
  <si>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</si>
  <si>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</si>
  <si>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</si>
  <si>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</si>
  <si>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</si>
  <si>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</si>
  <si>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</si>
  <si>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</si>
  <si>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</si>
  <si>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</si>
  <si>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</si>
  <si>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</si>
  <si>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</si>
  <si>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</si>
  <si>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</si>
  <si>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</si>
  <si>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</si>
  <si>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</si>
  <si>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</si>
  <si>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</si>
  <si>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</si>
  <si>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</si>
  <si>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</si>
  <si>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</si>
  <si>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</si>
  <si>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</si>
  <si>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</si>
  <si>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</si>
  <si>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</si>
  <si>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</si>
  <si>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</si>
  <si>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</si>
  <si>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</si>
  <si>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</si>
  <si>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</si>
  <si>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</si>
  <si>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</si>
  <si>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</si>
  <si>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</si>
  <si>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</si>
  <si>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</si>
  <si>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</si>
  <si>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</si>
  <si>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</si>
  <si>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</si>
  <si>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</si>
  <si>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</si>
  <si>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</si>
  <si>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</si>
  <si>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</si>
  <si>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</si>
  <si>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</si>
  <si>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</si>
  <si>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</si>
  <si>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</si>
  <si>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</si>
  <si>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</si>
  <si>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</si>
  <si>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</si>
  <si>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</si>
  <si>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</si>
  <si>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</si>
  <si>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</si>
  <si>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</si>
  <si>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</si>
  <si>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</si>
  <si>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</si>
  <si>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</si>
  <si>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</si>
  <si>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</si>
  <si>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</si>
  <si>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</si>
  <si>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</si>
  <si>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</si>
  <si>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</si>
  <si>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</si>
  <si>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</si>
  <si>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</si>
  <si>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</si>
  <si>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</si>
  <si>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</si>
  <si>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</si>
  <si>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</si>
  <si>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</si>
  <si>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</si>
  <si>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</si>
  <si>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</si>
  <si>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</si>
  <si>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</si>
  <si>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</si>
  <si>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</si>
  <si>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</si>
  <si>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</si>
  <si>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</si>
  <si>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</si>
  <si>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</si>
  <si>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</si>
  <si>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</si>
  <si>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</si>
  <si>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</si>
  <si>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</si>
  <si>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</si>
  <si>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</si>
  <si>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</si>
  <si>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</si>
  <si>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</si>
  <si>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</si>
  <si>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</si>
  <si>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</si>
  <si>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</si>
  <si>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</si>
  <si>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</si>
  <si>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</si>
  <si>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</si>
  <si>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</si>
  <si>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</si>
  <si>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</si>
  <si>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</si>
  <si>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</si>
  <si>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</si>
  <si>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</si>
  <si>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</si>
  <si>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</si>
  <si>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</si>
  <si>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</si>
  <si>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</si>
  <si>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</si>
  <si>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</si>
  <si>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</si>
  <si>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</si>
  <si>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</si>
  <si>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</si>
  <si>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</si>
  <si>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</si>
  <si>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</si>
  <si>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</si>
  <si>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</si>
  <si>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</si>
  <si>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</si>
  <si>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</si>
  <si>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</si>
  <si>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</si>
  <si>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</si>
  <si>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</si>
  <si>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</si>
  <si>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</si>
  <si>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</si>
  <si>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</si>
  <si>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</si>
  <si>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</si>
  <si>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</si>
  <si>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</si>
  <si>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</si>
  <si>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</si>
  <si>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</si>
  <si>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</si>
  <si>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</si>
  <si>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</si>
  <si>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</si>
  <si>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</si>
  <si>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</si>
  <si>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</si>
  <si>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</si>
  <si>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</si>
  <si>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</si>
  <si>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</si>
  <si>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</si>
  <si>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</si>
  <si>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</si>
  <si>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</si>
  <si>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</si>
  <si>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</si>
  <si>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</si>
  <si>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</si>
  <si>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</si>
  <si>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</si>
  <si>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</si>
  <si>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</si>
  <si>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</si>
  <si>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</si>
  <si>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</si>
  <si>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</si>
  <si>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</si>
  <si>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</si>
  <si>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</si>
  <si>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</si>
  <si>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</si>
  <si>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</si>
  <si>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</si>
  <si>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</si>
  <si>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</si>
  <si>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</si>
  <si>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</si>
  <si>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</si>
  <si>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</si>
  <si>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</si>
  <si>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</si>
  <si>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</si>
  <si>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</si>
  <si>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</si>
  <si>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</si>
  <si>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</si>
  <si>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</si>
  <si>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</si>
  <si>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</si>
  <si>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</si>
  <si>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</si>
  <si>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</si>
  <si>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</si>
  <si>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</si>
  <si>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</si>
  <si>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</si>
  <si>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</si>
  <si>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</si>
  <si>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</si>
  <si>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</si>
  <si>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</si>
  <si>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</si>
  <si>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</si>
  <si>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</si>
  <si>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</si>
  <si>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</si>
  <si>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</si>
  <si>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</si>
  <si>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</si>
  <si>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</si>
  <si>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</si>
  <si>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</si>
  <si>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</si>
  <si>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</si>
  <si>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</si>
  <si>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</si>
  <si>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</si>
  <si>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</si>
  <si>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</si>
  <si>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</si>
  <si>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</si>
  <si>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</si>
  <si>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</si>
  <si>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</si>
  <si>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</si>
  <si>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</si>
  <si>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</si>
  <si>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</si>
  <si>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</si>
  <si>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</si>
  <si>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</si>
  <si>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</si>
  <si>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</si>
  <si>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</si>
  <si>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</si>
  <si>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</si>
  <si>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</si>
  <si>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</si>
  <si>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</si>
  <si>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</si>
  <si>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</si>
  <si>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</si>
  <si>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</si>
  <si>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</si>
  <si>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</si>
  <si>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</si>
  <si>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</si>
  <si>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</si>
  <si>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</si>
  <si>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</si>
  <si>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</si>
  <si>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</si>
  <si>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</si>
  <si>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</si>
  <si>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</si>
  <si>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</si>
  <si>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</si>
  <si>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</si>
  <si>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</si>
  <si>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</si>
  <si>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</si>
  <si>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</si>
  <si>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</si>
  <si>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</si>
  <si>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</si>
  <si>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</si>
  <si>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</si>
  <si>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</si>
  <si>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</si>
  <si>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</si>
  <si>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</si>
  <si>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</si>
  <si>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</si>
  <si>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</si>
  <si>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</si>
  <si>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</si>
  <si>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</si>
  <si>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</si>
  <si>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</si>
  <si>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</si>
  <si>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</si>
  <si>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</si>
  <si>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</si>
  <si>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</si>
  <si>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</si>
  <si>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</si>
  <si>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</si>
  <si>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</si>
  <si>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</si>
  <si>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</si>
  <si>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</si>
  <si>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</si>
  <si>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</si>
  <si>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</si>
  <si>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</si>
  <si>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</si>
  <si>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</si>
  <si>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</si>
  <si>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</si>
  <si>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</si>
  <si>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</si>
  <si>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</si>
  <si>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</si>
  <si>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</si>
  <si>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</si>
  <si>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</si>
  <si>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</si>
  <si>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</si>
  <si>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</si>
  <si>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</si>
  <si>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</si>
  <si>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</si>
  <si>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</si>
  <si>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</si>
  <si>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</si>
  <si>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</si>
  <si>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</si>
  <si>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</si>
  <si>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</si>
  <si>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</si>
  <si>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</si>
  <si>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</si>
  <si>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</si>
  <si>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</si>
  <si>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</si>
  <si>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</si>
  <si>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</si>
  <si>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</si>
  <si>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</si>
  <si>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</si>
  <si>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</si>
  <si>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</si>
  <si>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</si>
  <si>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</si>
  <si>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</si>
  <si>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</si>
  <si>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</si>
  <si>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</si>
  <si>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</si>
  <si>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</si>
  <si>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</si>
  <si>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</si>
  <si>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</si>
  <si>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</si>
  <si>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</si>
  <si>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</si>
  <si>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</si>
  <si>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</si>
  <si>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</si>
  <si>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</si>
  <si>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</si>
  <si>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</si>
  <si>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</si>
  <si>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</si>
  <si>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</si>
  <si>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</si>
  <si>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</si>
  <si>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</si>
  <si>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</si>
  <si>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</si>
  <si>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</si>
  <si>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</si>
  <si>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</si>
  <si>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</si>
  <si>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</si>
  <si>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</si>
  <si>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</si>
  <si>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</si>
  <si>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</si>
  <si>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</si>
  <si>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</si>
  <si>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</si>
  <si>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</si>
  <si>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</si>
  <si>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</si>
  <si>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</si>
  <si>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</si>
  <si>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</si>
  <si>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</si>
  <si>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</si>
  <si>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</si>
  <si>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</si>
  <si>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</si>
  <si>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</si>
  <si>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</si>
  <si>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</si>
  <si>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</si>
  <si>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</si>
  <si>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</si>
  <si>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</si>
  <si>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</si>
  <si>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</si>
  <si>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</si>
  <si>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</si>
  <si>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</si>
  <si>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</si>
  <si>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</si>
  <si>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</si>
  <si>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</si>
  <si>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</si>
  <si>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</si>
  <si>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</si>
  <si>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</si>
  <si>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</si>
  <si>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</si>
  <si>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</si>
  <si>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</si>
  <si>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</si>
  <si>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</si>
  <si>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</si>
  <si>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</si>
  <si>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</si>
  <si>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</si>
  <si>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</si>
  <si>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</si>
  <si>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</si>
  <si>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</si>
  <si>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</si>
  <si>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</si>
  <si>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</si>
  <si>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</si>
  <si>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</si>
  <si>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</si>
  <si>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</si>
  <si>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</si>
  <si>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</si>
  <si>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</si>
  <si>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</si>
  <si>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</si>
  <si>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</si>
  <si>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</si>
  <si>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</si>
  <si>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</si>
  <si>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</si>
  <si>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</si>
  <si>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</si>
  <si>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</si>
  <si>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</si>
  <si>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</si>
  <si>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</si>
  <si>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</si>
  <si>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</si>
  <si>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</si>
  <si>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</si>
  <si>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</si>
  <si>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</si>
  <si>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</si>
  <si>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</si>
  <si>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</si>
  <si>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</si>
  <si>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</si>
  <si>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</si>
  <si>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</si>
  <si>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</si>
  <si>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</si>
  <si>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</si>
  <si>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</si>
  <si>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</si>
  <si>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</si>
  <si>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</si>
  <si>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</si>
  <si>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</si>
  <si>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</si>
  <si>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</si>
  <si>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</si>
  <si>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</si>
  <si>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</si>
  <si>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</si>
  <si>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</si>
  <si>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</si>
  <si>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</si>
  <si>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</si>
  <si>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</si>
  <si>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</si>
  <si>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</si>
  <si>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</si>
  <si>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</si>
  <si>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</si>
  <si>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</si>
  <si>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</si>
  <si>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</si>
  <si>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</si>
  <si>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</si>
  <si>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</si>
  <si>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</si>
  <si>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</si>
  <si>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</si>
  <si>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</si>
  <si>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</si>
  <si>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</si>
  <si>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</si>
  <si>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</si>
  <si>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</si>
  <si>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</si>
  <si>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</si>
  <si>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</si>
  <si>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</si>
  <si>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</si>
  <si>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</si>
  <si>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</si>
  <si>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</si>
  <si>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</si>
  <si>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</si>
  <si>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</si>
  <si>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</si>
  <si>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</si>
  <si>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</si>
  <si>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</si>
  <si>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</si>
  <si>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</si>
  <si>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</si>
  <si>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</si>
  <si>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</si>
  <si>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</si>
  <si>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</si>
  <si>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</si>
  <si>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</si>
  <si>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</si>
  <si>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</si>
  <si>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</si>
  <si>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</si>
  <si>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</si>
  <si>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</si>
  <si>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</si>
  <si>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</si>
  <si>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</si>
  <si>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</si>
  <si>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</si>
  <si>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</si>
  <si>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</si>
  <si>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</si>
  <si>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</si>
  <si>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</si>
  <si>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</si>
  <si>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</si>
  <si>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</si>
  <si>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</si>
  <si>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</si>
  <si>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</si>
  <si>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</si>
  <si>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</si>
  <si>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</si>
  <si>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</si>
  <si>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</si>
  <si>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</si>
  <si>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</si>
  <si>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</si>
  <si>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</si>
  <si>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</si>
  <si>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</si>
  <si>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</si>
  <si>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</si>
  <si>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</si>
  <si>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</si>
  <si>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</si>
  <si>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</si>
  <si>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</si>
  <si>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</si>
  <si>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</si>
  <si>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</si>
  <si>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</si>
  <si>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</si>
  <si>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</si>
  <si>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</si>
  <si>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</si>
  <si>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</si>
  <si>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</si>
  <si>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</si>
  <si>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</si>
  <si>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</si>
  <si>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</si>
  <si>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</si>
  <si>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</si>
  <si>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</si>
  <si>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</si>
  <si>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</si>
  <si>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</si>
  <si>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</si>
  <si>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</si>
  <si>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</si>
  <si>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</si>
  <si>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</si>
  <si>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</si>
  <si>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</si>
  <si>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</si>
  <si>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</si>
  <si>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</si>
  <si>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</si>
  <si>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</si>
  <si>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</si>
  <si>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</si>
  <si>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</si>
  <si>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</si>
  <si>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</si>
  <si>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</si>
  <si>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</si>
  <si>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</si>
  <si>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</si>
  <si>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</si>
  <si>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</si>
  <si>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</si>
  <si>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</si>
  <si>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</si>
  <si>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</si>
  <si>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</si>
  <si>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</si>
  <si>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</si>
  <si>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</si>
  <si>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</si>
  <si>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</si>
  <si>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</si>
  <si>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</si>
  <si>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</si>
  <si>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</si>
  <si>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</si>
  <si>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</si>
  <si>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</si>
  <si>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</si>
  <si>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</si>
  <si>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</si>
  <si>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</si>
  <si>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</si>
  <si>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</si>
  <si>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</si>
  <si>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</si>
  <si>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</si>
  <si>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</si>
  <si>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</si>
  <si>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</si>
  <si>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</si>
  <si>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</si>
  <si>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</si>
  <si>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</si>
  <si>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</si>
  <si>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</si>
  <si>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</si>
  <si>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</si>
  <si>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</si>
  <si>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</si>
  <si>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</si>
  <si>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</si>
  <si>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</si>
  <si>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</si>
  <si>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</si>
  <si>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</si>
  <si>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</si>
  <si>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</si>
  <si>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</si>
  <si>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</si>
  <si>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</si>
  <si>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</si>
  <si>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</si>
  <si>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</si>
  <si>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</si>
  <si>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</si>
  <si>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</si>
  <si>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</si>
  <si>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</si>
  <si>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</si>
  <si>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</si>
  <si>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</si>
  <si>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</si>
  <si>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</si>
  <si>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</si>
  <si>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</si>
  <si>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</si>
  <si>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</si>
  <si>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</si>
  <si>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</si>
  <si>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</si>
  <si>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</si>
  <si>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</si>
  <si>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</si>
  <si>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</si>
  <si>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</si>
  <si>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</si>
  <si>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</si>
  <si>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</si>
  <si>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</si>
  <si>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</si>
  <si>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</si>
  <si>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</si>
  <si>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</si>
  <si>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</si>
  <si>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</si>
  <si>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</si>
  <si>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</si>
  <si>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</si>
  <si>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</si>
  <si>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</si>
  <si>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</si>
  <si>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</si>
  <si>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</si>
  <si>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</si>
  <si>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</si>
  <si>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</si>
  <si>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</si>
  <si>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</si>
  <si>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</si>
  <si>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</si>
  <si>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</si>
  <si>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</si>
  <si>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</si>
  <si>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</si>
  <si>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</si>
  <si>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</si>
  <si>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</si>
  <si>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</si>
  <si>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</si>
  <si>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</si>
  <si>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</si>
  <si>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</si>
  <si>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</si>
  <si>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</si>
  <si>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</si>
  <si>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</si>
  <si>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</si>
  <si>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</si>
  <si>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</si>
  <si>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</si>
  <si>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</si>
  <si>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</si>
  <si>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</si>
  <si>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</si>
  <si>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</si>
  <si>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</si>
  <si>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</si>
  <si>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</si>
  <si>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</si>
  <si>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</si>
  <si>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</si>
  <si>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</si>
  <si>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</si>
  <si>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</si>
  <si>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</si>
  <si>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</si>
  <si>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</si>
  <si>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</si>
  <si>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</si>
  <si>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</si>
  <si>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</si>
  <si>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</si>
  <si>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</si>
  <si>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</si>
  <si>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</si>
  <si>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</si>
  <si>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</si>
  <si>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</si>
  <si>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</si>
  <si>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</si>
  <si>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</si>
  <si>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</si>
  <si>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</si>
  <si>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</si>
  <si>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</si>
  <si>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</si>
  <si>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</si>
  <si>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</si>
  <si>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</si>
  <si>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</si>
  <si>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</si>
  <si>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</si>
  <si>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</si>
  <si>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</si>
  <si>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</si>
  <si>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</si>
  <si>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</si>
  <si>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</si>
  <si>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</si>
  <si>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</si>
  <si>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</si>
  <si>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</si>
  <si>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</si>
  <si>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</si>
  <si>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</si>
  <si>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</si>
  <si>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</si>
  <si>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</si>
  <si>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</si>
  <si>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</si>
  <si>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</si>
  <si>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</si>
  <si>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</si>
  <si>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</si>
  <si>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</si>
  <si>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</si>
  <si>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</si>
  <si>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</si>
  <si>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</si>
  <si>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</si>
  <si>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</si>
  <si>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</si>
  <si>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</si>
  <si>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</si>
  <si>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</si>
  <si>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</si>
  <si>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</si>
  <si>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</si>
  <si>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</si>
  <si>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</si>
  <si>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</si>
  <si>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</si>
  <si>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</si>
  <si>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</si>
  <si>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</si>
  <si>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</si>
  <si>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</si>
  <si>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</si>
  <si>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</si>
  <si>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</si>
  <si>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</si>
  <si>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</si>
  <si>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</si>
  <si>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</si>
  <si>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</si>
  <si>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</si>
  <si>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</si>
  <si>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</si>
  <si>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</si>
  <si>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</si>
  <si>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</si>
  <si>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</si>
  <si>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</si>
  <si>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</si>
  <si>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</si>
  <si>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</si>
  <si>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</si>
  <si>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</si>
  <si>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</si>
  <si>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</si>
  <si>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</si>
  <si>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</si>
  <si>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</si>
  <si>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</si>
  <si>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</si>
  <si>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</si>
  <si>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</si>
  <si>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</si>
  <si>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</si>
  <si>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</si>
  <si>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</si>
  <si>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</si>
  <si>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</si>
  <si>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</si>
  <si>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</si>
  <si>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</si>
  <si>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</si>
  <si>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</si>
  <si>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</si>
  <si>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</si>
  <si>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</si>
  <si>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</si>
  <si>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</si>
  <si>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</si>
  <si>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</si>
  <si>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</si>
  <si>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</si>
  <si>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</si>
  <si>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</si>
  <si>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</si>
  <si>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</si>
  <si>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</si>
  <si>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</si>
  <si>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</si>
  <si>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</si>
  <si>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</si>
  <si>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</si>
  <si>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</si>
  <si>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</si>
  <si>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</si>
  <si>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</si>
  <si>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</si>
  <si>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</si>
  <si>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</si>
  <si>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</si>
  <si>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</si>
  <si>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</si>
  <si>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</si>
  <si>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</si>
  <si>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</si>
  <si>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</si>
  <si>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</si>
  <si>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</si>
  <si>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</si>
  <si>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</si>
  <si>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</si>
  <si>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</si>
  <si>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</si>
  <si>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</si>
  <si>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</si>
  <si>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</si>
  <si>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</si>
  <si>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</si>
  <si>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</si>
  <si>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</si>
  <si>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</si>
  <si>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</si>
  <si>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</si>
  <si>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</si>
  <si>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</si>
  <si>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</si>
  <si>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</si>
  <si>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</si>
  <si>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</si>
  <si>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</si>
  <si>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</si>
  <si>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</si>
  <si>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</si>
  <si>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</si>
  <si>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</si>
  <si>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</si>
  <si>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</si>
  <si>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</si>
  <si>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</si>
  <si>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</si>
  <si>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</si>
  <si>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</si>
  <si>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</si>
  <si>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</si>
  <si>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</si>
  <si>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</si>
  <si>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</si>
  <si>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</si>
  <si>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</si>
  <si>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</si>
  <si>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</si>
  <si>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</si>
  <si>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</si>
  <si>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</si>
  <si>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</si>
  <si>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</si>
  <si>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</si>
  <si>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</si>
  <si>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</si>
  <si>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</si>
  <si>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</si>
  <si>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</si>
  <si>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</si>
  <si>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</si>
  <si>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</si>
  <si>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</si>
  <si>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</si>
  <si>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</si>
  <si>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</si>
  <si>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</si>
  <si>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</si>
  <si>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</si>
  <si>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</si>
  <si>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</si>
  <si>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</si>
  <si>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</si>
  <si>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</si>
  <si>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</si>
  <si>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</si>
  <si>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</si>
  <si>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</si>
  <si>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</si>
  <si>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</si>
  <si>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</si>
  <si>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</si>
  <si>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</si>
  <si>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</si>
  <si>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</si>
  <si>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</si>
  <si>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</si>
  <si>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</si>
  <si>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</si>
  <si>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</si>
  <si>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</si>
  <si>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</si>
  <si>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</si>
  <si>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</si>
  <si>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</si>
  <si>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</si>
  <si>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</si>
  <si>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</si>
  <si>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</si>
  <si>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</si>
  <si>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</si>
  <si>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</si>
  <si>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</si>
  <si>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</si>
  <si>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</si>
  <si>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</si>
  <si>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</si>
  <si>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</si>
  <si>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</si>
  <si>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</si>
  <si>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</si>
  <si>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</si>
  <si>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</si>
  <si>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</si>
  <si>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</si>
  <si>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</si>
  <si>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</si>
  <si>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</si>
  <si>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</si>
  <si>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</si>
  <si>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</si>
  <si>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</si>
  <si>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</si>
  <si>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</si>
  <si>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</si>
  <si>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</si>
  <si>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</si>
  <si>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</si>
  <si>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</si>
  <si>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</si>
  <si>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</si>
  <si>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</si>
  <si>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</si>
  <si>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</si>
  <si>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</si>
  <si>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</si>
  <si>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</si>
  <si>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</si>
  <si>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</si>
  <si>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</si>
  <si>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</si>
  <si>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</si>
  <si>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</si>
  <si>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</si>
  <si>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</si>
  <si>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</si>
  <si>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</si>
  <si>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</si>
  <si>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</si>
  <si>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</si>
  <si>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</si>
  <si>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</si>
  <si>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</si>
  <si>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</si>
  <si>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</si>
  <si>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</si>
  <si>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</si>
  <si>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</si>
  <si>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</si>
  <si>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</si>
  <si>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</si>
  <si>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</si>
  <si>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</si>
  <si>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</si>
  <si>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</si>
  <si>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</si>
  <si>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</si>
  <si>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</si>
  <si>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</si>
  <si>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</si>
  <si>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</si>
  <si>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</si>
  <si>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</si>
  <si>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</si>
  <si>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</si>
  <si>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</si>
  <si>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</si>
  <si>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</si>
  <si>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</si>
  <si>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</si>
  <si>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</si>
  <si>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</si>
  <si>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</si>
  <si>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</si>
  <si>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</si>
  <si>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</si>
  <si>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</si>
  <si>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</si>
  <si>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</si>
  <si>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</si>
  <si>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</si>
  <si>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</si>
  <si>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</si>
  <si>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</si>
  <si>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</si>
  <si>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</si>
  <si>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</si>
  <si>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</si>
  <si>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</si>
  <si>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</si>
  <si>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</si>
  <si>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</si>
  <si>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</si>
  <si>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</si>
  <si>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</si>
  <si>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</si>
  <si>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</si>
  <si>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</si>
  <si>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</si>
  <si>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</si>
  <si>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</si>
  <si>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</si>
  <si>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</si>
  <si>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</si>
  <si>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</si>
  <si>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</si>
  <si>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</si>
  <si>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</si>
  <si>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</si>
  <si>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</si>
  <si>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</si>
  <si>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</si>
  <si>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</si>
  <si>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</si>
  <si>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</si>
  <si>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</si>
  <si>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</si>
  <si>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</si>
  <si>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</si>
  <si>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</si>
  <si>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</si>
  <si>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</si>
  <si>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</si>
  <si>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</si>
  <si>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</si>
  <si>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</si>
  <si>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</si>
  <si>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</si>
  <si>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</si>
  <si>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</si>
  <si>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</si>
  <si>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</si>
  <si>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</si>
  <si>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</si>
  <si>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</si>
  <si>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</si>
  <si>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</si>
  <si>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</si>
  <si>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</si>
  <si>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</si>
  <si>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</si>
  <si>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</si>
  <si>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</si>
  <si>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</si>
  <si>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</si>
  <si>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</si>
  <si>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</si>
  <si>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</si>
  <si>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</si>
  <si>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</si>
  <si>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</si>
  <si>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</si>
  <si>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</si>
  <si>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</si>
  <si>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</si>
  <si>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</si>
  <si>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</si>
  <si>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</si>
  <si>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</si>
  <si>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</si>
  <si>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</si>
  <si>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</si>
  <si>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</si>
  <si>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</si>
  <si>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</si>
  <si>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</si>
  <si>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</si>
  <si>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</si>
  <si>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</si>
  <si>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</si>
  <si>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</si>
  <si>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</si>
  <si>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</si>
  <si>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</si>
  <si>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</si>
  <si>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</si>
  <si>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</si>
  <si>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</si>
  <si>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</si>
  <si>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</si>
  <si>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</si>
  <si>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</si>
  <si>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</si>
  <si>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</si>
  <si>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</si>
  <si>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</si>
  <si>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</si>
  <si>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</si>
  <si>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</si>
  <si>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</si>
  <si>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</si>
  <si>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</si>
  <si>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</si>
  <si>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</si>
  <si>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</si>
  <si>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</si>
  <si>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</si>
  <si>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</si>
  <si>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</si>
  <si>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</si>
  <si>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</si>
  <si>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</si>
  <si>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</si>
  <si>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</si>
  <si>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</si>
  <si>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</si>
  <si>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</si>
  <si>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</si>
  <si>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</si>
  <si>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</si>
  <si>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</si>
  <si>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</si>
  <si>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</si>
  <si>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</si>
  <si>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</si>
  <si>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</si>
  <si>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</si>
  <si>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</si>
  <si>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</si>
  <si>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</si>
  <si>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</si>
  <si>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</si>
  <si>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</si>
  <si>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</si>
  <si>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</si>
  <si>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</si>
  <si>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</si>
  <si>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</si>
  <si>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</si>
  <si>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</si>
  <si>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</si>
  <si>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</si>
  <si>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</si>
  <si>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</si>
  <si>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</si>
  <si>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</si>
  <si>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</si>
  <si>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</si>
  <si>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</si>
  <si>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</si>
  <si>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</si>
  <si>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</si>
  <si>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</si>
  <si>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</si>
  <si>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</si>
  <si>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</si>
  <si>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</si>
  <si>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</si>
  <si>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</si>
  <si>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</si>
  <si>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</si>
  <si>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</si>
  <si>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</si>
  <si>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</si>
  <si>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</si>
  <si>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</si>
  <si>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</si>
  <si>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</si>
  <si>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</si>
  <si>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</si>
  <si>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</si>
  <si>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</si>
  <si>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</si>
  <si>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</si>
  <si>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</si>
  <si>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</si>
  <si>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</si>
  <si>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</si>
  <si>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</si>
  <si>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</si>
  <si>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</si>
  <si>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</si>
  <si>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</si>
  <si>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</si>
  <si>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</si>
  <si>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</si>
  <si>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</si>
  <si>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</si>
  <si>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</si>
  <si>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</si>
  <si>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</si>
  <si>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</si>
  <si>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</si>
  <si>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</si>
  <si>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</si>
  <si>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</si>
  <si>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</si>
  <si>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</si>
  <si>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</si>
  <si>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</si>
  <si>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</si>
  <si>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</si>
  <si>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</si>
  <si>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</si>
  <si>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</si>
  <si>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</si>
  <si>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</si>
  <si>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</si>
  <si>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</si>
  <si>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</si>
  <si>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</si>
  <si>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</si>
  <si>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</si>
  <si>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</si>
  <si>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</si>
  <si>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</si>
  <si>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</si>
  <si>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</si>
  <si>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</si>
  <si>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</si>
  <si>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</si>
  <si>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</si>
  <si>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</si>
  <si>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</si>
  <si>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</si>
  <si>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</si>
  <si>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</si>
  <si>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</si>
  <si>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</si>
  <si>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</si>
  <si>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</si>
  <si>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</si>
  <si>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</si>
  <si>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</si>
  <si>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</si>
  <si>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</si>
  <si>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</si>
  <si>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</si>
  <si>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</si>
  <si>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</si>
  <si>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</si>
  <si>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</si>
  <si>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</si>
  <si>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</si>
  <si>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</si>
  <si>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</si>
  <si>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</si>
  <si>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</si>
  <si>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</si>
  <si>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</si>
  <si>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</si>
  <si>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</si>
  <si>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</si>
  <si>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</si>
  <si>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</si>
  <si>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</si>
  <si>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</si>
  <si>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</si>
  <si>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</si>
  <si>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</si>
  <si>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</si>
  <si>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</si>
  <si>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</si>
  <si>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</si>
  <si>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</si>
  <si>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</si>
  <si>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</si>
  <si>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</si>
  <si>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</si>
  <si>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</si>
  <si>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</si>
  <si>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</si>
  <si>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</si>
  <si>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</si>
  <si>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</si>
  <si>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</si>
  <si>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</si>
  <si>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</si>
  <si>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</si>
  <si>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</si>
  <si>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</si>
  <si>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</si>
  <si>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</si>
  <si>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</si>
  <si>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</si>
  <si>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</si>
  <si>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</si>
  <si>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</si>
  <si>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</si>
  <si>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</si>
  <si>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</si>
  <si>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</si>
  <si>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</si>
  <si>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</si>
  <si>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</si>
  <si>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</si>
  <si>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</si>
  <si>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</si>
  <si>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</si>
  <si>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</si>
  <si>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</si>
  <si>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</si>
  <si>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</si>
  <si>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</si>
  <si>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</si>
  <si>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</si>
  <si>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</si>
  <si>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</si>
  <si>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</si>
  <si>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</si>
  <si>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</si>
  <si>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</si>
  <si>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</si>
  <si>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</si>
  <si>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</si>
  <si>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</si>
  <si>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</si>
  <si>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</si>
  <si>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</si>
  <si>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</si>
  <si>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</si>
  <si>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</si>
  <si>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</si>
  <si>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</si>
  <si>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</si>
  <si>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</si>
  <si>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</si>
  <si>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</si>
  <si>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</si>
  <si>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</si>
  <si>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</si>
  <si>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</si>
  <si>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</si>
  <si>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</si>
  <si>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</si>
  <si>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</si>
  <si>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</si>
  <si>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</si>
  <si>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</si>
  <si>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</si>
  <si>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</si>
  <si>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</si>
  <si>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</si>
  <si>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</si>
  <si>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</si>
  <si>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</si>
  <si>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</si>
  <si>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</si>
  <si>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</si>
  <si>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</si>
  <si>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</si>
  <si>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</si>
  <si>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</si>
  <si>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</si>
  <si>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</si>
  <si>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</si>
  <si>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</si>
  <si>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</si>
  <si>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</si>
  <si>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</si>
  <si>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</si>
  <si>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</si>
  <si>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</si>
  <si>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</si>
  <si>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</si>
  <si>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</si>
  <si>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</si>
  <si>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</si>
  <si>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</si>
  <si>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</si>
  <si>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</si>
  <si>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</si>
  <si>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</si>
  <si>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</si>
  <si>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</si>
  <si>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</si>
  <si>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</si>
  <si>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</si>
  <si>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</si>
  <si>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</si>
  <si>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</si>
  <si>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</si>
  <si>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</si>
  <si>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</si>
  <si>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</si>
  <si>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</si>
  <si>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</si>
  <si>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</si>
  <si>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</si>
  <si>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</si>
  <si>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</si>
  <si>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</si>
  <si>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</si>
  <si>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</si>
  <si>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</si>
  <si>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</si>
  <si>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</si>
  <si>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</si>
  <si>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</si>
  <si>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</si>
  <si>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</si>
  <si>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</si>
  <si>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</si>
  <si>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</si>
  <si>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</si>
  <si>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</si>
  <si>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</si>
  <si>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</si>
  <si>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</si>
  <si>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</si>
  <si>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</si>
  <si>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</si>
  <si>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</si>
  <si>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</si>
  <si>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</si>
  <si>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</si>
  <si>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</si>
  <si>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</si>
  <si>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</si>
  <si>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</si>
  <si>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</si>
  <si>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</si>
  <si>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</si>
  <si>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</si>
  <si>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</si>
  <si>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</si>
  <si>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</si>
  <si>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</si>
  <si>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</si>
  <si>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</si>
  <si>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</si>
  <si>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</si>
  <si>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</si>
  <si>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</si>
  <si>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</si>
  <si>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</si>
  <si>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</si>
  <si>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</si>
  <si>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</si>
  <si>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</si>
  <si>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</si>
  <si>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</si>
  <si>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</si>
  <si>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</si>
  <si>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</si>
  <si>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</si>
  <si>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</si>
  <si>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</si>
  <si>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</si>
  <si>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</si>
  <si>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</si>
  <si>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</si>
  <si>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</si>
  <si>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</si>
  <si>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</si>
  <si>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</si>
  <si>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</si>
  <si>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</si>
  <si>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</si>
  <si>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</si>
  <si>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</si>
  <si>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</si>
  <si>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</si>
  <si>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</si>
  <si>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</si>
  <si>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</si>
  <si>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</si>
  <si>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</si>
  <si>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</si>
  <si>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</si>
  <si>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</si>
  <si>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</si>
  <si>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</si>
  <si>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</si>
  <si>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</si>
  <si>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</si>
  <si>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</si>
  <si>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</si>
  <si>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</si>
  <si>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</si>
  <si>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</si>
  <si>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</si>
  <si>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</si>
  <si>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</si>
  <si>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</si>
  <si>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</si>
  <si>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</si>
  <si>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</si>
  <si>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</si>
  <si>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</si>
  <si>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</si>
  <si>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</si>
  <si>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</si>
  <si>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</si>
  <si>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</si>
  <si>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</si>
  <si>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</si>
  <si>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</si>
  <si>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</si>
  <si>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</si>
  <si>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</si>
  <si>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</si>
  <si>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</si>
  <si>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</si>
  <si>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</si>
  <si>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</si>
  <si>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</si>
  <si>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</si>
  <si>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</si>
  <si>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</si>
  <si>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</si>
  <si>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</si>
  <si>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</si>
  <si>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</si>
  <si>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</si>
  <si>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</si>
  <si>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</si>
  <si>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</si>
  <si>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</si>
  <si>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</si>
  <si>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</si>
  <si>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</si>
  <si>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</si>
  <si>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</si>
  <si>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</si>
  <si>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</si>
  <si>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</si>
  <si>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</si>
  <si>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</si>
  <si>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</si>
  <si>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</si>
  <si>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</si>
  <si>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</si>
  <si>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</si>
  <si>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</si>
  <si>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</si>
  <si>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</si>
  <si>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</si>
  <si>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</si>
  <si>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</si>
  <si>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</si>
  <si>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</si>
  <si>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</si>
  <si>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</si>
  <si>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</si>
  <si>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</si>
  <si>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</si>
  <si>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</si>
  <si>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</si>
  <si>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</si>
  <si>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</si>
  <si>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</si>
  <si>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</si>
  <si>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</si>
  <si>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</si>
  <si>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</si>
  <si>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</si>
  <si>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</si>
  <si>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</si>
  <si>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</si>
  <si>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</si>
  <si>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</si>
  <si>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</si>
  <si>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</si>
  <si>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</si>
  <si>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</si>
  <si>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</si>
  <si>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</si>
  <si>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</si>
  <si>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</si>
  <si>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</si>
  <si>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</si>
  <si>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</si>
  <si>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</si>
  <si>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</si>
  <si>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</si>
  <si>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</si>
  <si>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</si>
  <si>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</si>
  <si>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</si>
  <si>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</si>
  <si>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</si>
  <si>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</si>
  <si>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</si>
  <si>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</si>
  <si>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</si>
  <si>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</si>
  <si>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</si>
  <si>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</si>
  <si>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</si>
  <si>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</si>
  <si>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</si>
  <si>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</si>
  <si>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</si>
  <si>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</si>
  <si>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</si>
  <si>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</si>
  <si>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</si>
  <si>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</si>
  <si>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</si>
  <si>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</si>
  <si>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</si>
  <si>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</si>
  <si>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</si>
  <si>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</si>
  <si>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</si>
  <si>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</si>
  <si>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</si>
  <si>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</si>
  <si>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</si>
  <si>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</si>
  <si>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</si>
  <si>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</si>
  <si>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</si>
  <si>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</si>
  <si>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</si>
  <si>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</si>
  <si>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</si>
  <si>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</si>
  <si>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</si>
  <si>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</si>
  <si>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</si>
  <si>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</si>
  <si>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</si>
  <si>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</si>
  <si>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</si>
  <si>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</si>
  <si>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</si>
  <si>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</si>
  <si>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</si>
  <si>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</si>
  <si>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</si>
  <si>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</si>
  <si>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</si>
  <si>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</si>
  <si>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</si>
  <si>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</si>
  <si>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</si>
  <si>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</si>
  <si>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</si>
  <si>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</si>
  <si>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</si>
  <si>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</si>
  <si>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</si>
  <si>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</si>
  <si>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</si>
  <si>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</si>
  <si>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</si>
  <si>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</si>
  <si>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</si>
  <si>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</si>
  <si>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</si>
  <si>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</si>
  <si>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</si>
  <si>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</si>
  <si>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</si>
  <si>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</si>
  <si>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</si>
  <si>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</si>
  <si>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</si>
  <si>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</si>
  <si>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</si>
  <si>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</si>
  <si>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</si>
  <si>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</si>
  <si>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</si>
  <si>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</si>
  <si>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</si>
  <si>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</si>
  <si>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</si>
  <si>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</si>
  <si>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</si>
  <si>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</si>
  <si>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</si>
  <si>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</si>
  <si>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</si>
  <si>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</si>
  <si>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</si>
  <si>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</si>
  <si>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</si>
  <si>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</si>
  <si>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</si>
  <si>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</si>
  <si>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</si>
  <si>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</si>
  <si>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</si>
  <si>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</si>
  <si>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</si>
  <si>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</si>
  <si>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</si>
  <si>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</si>
  <si>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</si>
  <si>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</si>
  <si>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</si>
  <si>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</si>
  <si>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</si>
  <si>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</si>
  <si>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</si>
  <si>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</si>
  <si>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</si>
  <si>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</si>
  <si>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</si>
  <si>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</si>
  <si>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</si>
  <si>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</si>
  <si>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</si>
  <si>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</si>
  <si>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</si>
  <si>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</si>
  <si>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</si>
  <si>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</si>
  <si>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</si>
  <si>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</si>
  <si>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</si>
  <si>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</si>
  <si>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</si>
  <si>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</si>
  <si>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</si>
  <si>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</si>
  <si>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</si>
  <si>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</si>
  <si>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</si>
  <si>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</si>
  <si>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</si>
  <si>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</si>
  <si>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</si>
  <si>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</si>
  <si>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</si>
  <si>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</si>
  <si>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</si>
  <si>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</si>
  <si>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</si>
  <si>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</si>
  <si>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</si>
  <si>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</si>
  <si>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</si>
  <si>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</si>
  <si>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</si>
  <si>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</si>
  <si>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</si>
  <si>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</si>
  <si>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</si>
  <si>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</si>
  <si>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</si>
  <si>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</si>
  <si>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</si>
  <si>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</si>
  <si>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</si>
  <si>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</si>
  <si>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</si>
  <si>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</si>
  <si>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</si>
  <si>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</si>
  <si>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</si>
  <si>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</si>
  <si>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</si>
  <si>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</si>
  <si>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</si>
  <si>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</si>
  <si>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</si>
  <si>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</si>
  <si>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</si>
  <si>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</si>
  <si>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</si>
  <si>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</si>
  <si>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</si>
  <si>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</si>
  <si>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</si>
  <si>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</si>
  <si>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</si>
  <si>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</si>
  <si>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</si>
  <si>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</si>
  <si>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</si>
  <si>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</si>
  <si>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</si>
  <si>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</si>
  <si>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</si>
  <si>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</si>
  <si>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</si>
  <si>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</si>
  <si>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</si>
  <si>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</si>
  <si>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</si>
  <si>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</si>
  <si>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</si>
  <si>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</si>
  <si>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</si>
  <si>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</si>
  <si>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</si>
  <si>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</si>
  <si>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</si>
  <si>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</si>
  <si>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</si>
  <si>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</si>
  <si>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</si>
  <si>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</si>
  <si>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</si>
  <si>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</si>
  <si>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</si>
  <si>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</si>
  <si>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</si>
  <si>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</si>
  <si>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</si>
  <si>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</si>
  <si>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</si>
  <si>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</si>
  <si>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</si>
  <si>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</si>
  <si>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</si>
  <si>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</si>
  <si>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</si>
  <si>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</si>
  <si>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</si>
  <si>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</si>
  <si>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</si>
  <si>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</si>
  <si>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</si>
  <si>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</si>
  <si>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</si>
  <si>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</si>
  <si>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</si>
  <si>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</si>
  <si>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</si>
  <si>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</si>
  <si>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</si>
  <si>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</si>
  <si>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</si>
  <si>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</si>
  <si>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</si>
  <si>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</si>
  <si>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</si>
  <si>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</si>
  <si>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</si>
  <si>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</si>
  <si>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</si>
  <si>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</si>
  <si>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</si>
  <si>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</si>
  <si>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</si>
  <si>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</si>
  <si>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</si>
  <si>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</si>
  <si>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</si>
  <si>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</si>
  <si>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</si>
  <si>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</si>
  <si>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</si>
  <si>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</si>
  <si>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</si>
  <si>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</si>
  <si>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</si>
  <si>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</si>
  <si>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</si>
  <si>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</si>
  <si>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</si>
  <si>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</si>
  <si>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</si>
  <si>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</si>
  <si>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</si>
  <si>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</si>
  <si>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</si>
  <si>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</si>
  <si>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</si>
  <si>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</si>
  <si>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</si>
  <si>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</si>
  <si>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</si>
  <si>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</si>
  <si>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</si>
  <si>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</si>
  <si>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</si>
  <si>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</si>
  <si>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</si>
  <si>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</si>
  <si>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</si>
  <si>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</si>
  <si>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</si>
  <si>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</si>
  <si>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</si>
  <si>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</si>
  <si>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</si>
  <si>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</si>
  <si>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</si>
  <si>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</si>
  <si>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</si>
  <si>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</si>
  <si>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</si>
  <si>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</si>
  <si>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</si>
  <si>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</si>
  <si>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</si>
  <si>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</si>
  <si>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</si>
  <si>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</si>
  <si>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</si>
  <si>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</si>
  <si>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</si>
  <si>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</si>
  <si>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</si>
  <si>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</si>
  <si>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</si>
  <si>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</si>
  <si>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</si>
  <si>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</si>
  <si>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</si>
  <si>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</si>
  <si>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</si>
  <si>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</si>
  <si>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</si>
  <si>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</si>
  <si>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</si>
  <si>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</si>
  <si>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</si>
  <si>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</si>
  <si>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</si>
  <si>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</si>
  <si>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</si>
  <si>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</si>
  <si>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</si>
  <si>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</si>
  <si>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</si>
  <si>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</si>
  <si>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</si>
  <si>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</si>
  <si>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</si>
  <si>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</si>
  <si>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</si>
  <si>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</si>
  <si>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</si>
  <si>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</si>
  <si>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</si>
  <si>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</si>
  <si>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</si>
  <si>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</si>
  <si>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</si>
  <si>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</si>
  <si>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</si>
  <si>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</si>
  <si>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</si>
  <si>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</si>
  <si>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</si>
  <si>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</si>
  <si>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</si>
  <si>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</si>
  <si>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</si>
  <si>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</si>
  <si>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</si>
  <si>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</si>
  <si>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</si>
  <si>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</si>
  <si>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</si>
  <si>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</si>
  <si>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</si>
  <si>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</si>
  <si>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</si>
  <si>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</si>
  <si>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</si>
  <si>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</si>
  <si>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</si>
  <si>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</si>
  <si>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</si>
  <si>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</si>
  <si>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</si>
  <si>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</si>
  <si>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</si>
  <si>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</si>
  <si>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</si>
  <si>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</si>
  <si>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</si>
  <si>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</si>
  <si>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</si>
  <si>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</si>
  <si>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</si>
  <si>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</si>
  <si>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</si>
  <si>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</si>
  <si>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</si>
  <si>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</si>
  <si>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</si>
  <si>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</si>
  <si>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</si>
  <si>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</si>
  <si>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</si>
  <si>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</si>
  <si>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</si>
  <si>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</si>
  <si>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</si>
  <si>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</si>
  <si>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</si>
  <si>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</si>
  <si>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</si>
  <si>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</si>
  <si>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</si>
  <si>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</si>
  <si>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</si>
  <si>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</si>
  <si>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</si>
  <si>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</si>
  <si>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</si>
  <si>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</si>
  <si>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</si>
  <si>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</si>
  <si>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</si>
  <si>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</si>
  <si>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</si>
  <si>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</si>
  <si>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</si>
  <si>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</si>
  <si>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</si>
  <si>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</si>
  <si>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</si>
  <si>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</si>
  <si>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</si>
  <si>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</si>
  <si>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</si>
  <si>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</si>
  <si>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</si>
  <si>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</si>
  <si>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</si>
  <si>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</si>
  <si>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</si>
  <si>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</si>
  <si>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</si>
  <si>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</si>
  <si>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</si>
  <si>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</si>
  <si>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</si>
  <si>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</si>
  <si>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</si>
  <si>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</si>
  <si>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</si>
  <si>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</si>
  <si>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</si>
  <si>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</si>
  <si>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</si>
  <si>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</si>
  <si>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</si>
  <si>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</si>
  <si>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</si>
  <si>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</si>
  <si>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</si>
  <si>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</si>
  <si>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</si>
  <si>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</si>
  <si>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</si>
  <si>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</si>
  <si>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</si>
  <si>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</si>
  <si>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</si>
  <si>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</si>
  <si>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</si>
  <si>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</si>
  <si>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</si>
  <si>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</si>
  <si>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</si>
  <si>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</si>
  <si>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</si>
  <si>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</si>
  <si>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</si>
  <si>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</si>
  <si>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</si>
  <si>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</si>
  <si>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</si>
  <si>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</si>
  <si>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</si>
  <si>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</si>
  <si>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</si>
  <si>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</si>
  <si>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</si>
  <si>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</si>
  <si>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</si>
  <si>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</si>
  <si>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</si>
  <si>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</si>
  <si>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</si>
  <si>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</si>
  <si>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</si>
  <si>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</si>
  <si>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</si>
  <si>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</si>
  <si>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</si>
  <si>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</si>
  <si>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</si>
  <si>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</si>
  <si>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</si>
  <si>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</si>
  <si>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</si>
  <si>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</si>
  <si>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</si>
  <si>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</si>
  <si>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</si>
  <si>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</si>
  <si>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</si>
  <si>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</si>
  <si>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</si>
  <si>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</si>
  <si>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</si>
  <si>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</si>
  <si>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</si>
  <si>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</si>
  <si>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</si>
  <si>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</si>
  <si>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</si>
  <si>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</si>
  <si>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</si>
  <si>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</si>
  <si>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</si>
  <si>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</si>
  <si>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</si>
  <si>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</si>
  <si>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</si>
  <si>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</si>
  <si>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</si>
  <si>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</si>
  <si>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</si>
  <si>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</si>
  <si>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</si>
  <si>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</si>
  <si>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</si>
  <si>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</si>
  <si>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</si>
  <si>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</si>
  <si>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</si>
  <si>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</si>
  <si>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</si>
  <si>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</si>
  <si>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</si>
  <si>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</si>
  <si>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</si>
  <si>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</si>
  <si>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</si>
  <si>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</si>
  <si>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</si>
  <si>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</si>
  <si>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</si>
  <si>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</si>
  <si>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</si>
  <si>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</si>
  <si>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</si>
  <si>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</si>
  <si>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</si>
  <si>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</si>
  <si>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</si>
  <si>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</si>
  <si>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</si>
  <si>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</si>
  <si>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</si>
  <si>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</si>
  <si>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</si>
  <si>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</si>
  <si>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</si>
  <si>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</si>
  <si>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</si>
  <si>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</si>
  <si>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</si>
  <si>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</si>
  <si>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</si>
  <si>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</si>
  <si>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</si>
  <si>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</si>
  <si>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</si>
  <si>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</si>
  <si>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</si>
  <si>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</si>
  <si>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</si>
  <si>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</si>
  <si>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</si>
  <si>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</si>
  <si>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</si>
  <si>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</si>
  <si>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</si>
  <si>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</si>
  <si>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</si>
  <si>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</si>
  <si>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</si>
  <si>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</si>
  <si>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</si>
  <si>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</si>
  <si>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</si>
  <si>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</si>
  <si>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</si>
  <si>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</si>
  <si>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</si>
  <si>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</si>
  <si>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</si>
  <si>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</si>
  <si>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</si>
  <si>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</si>
  <si>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</si>
  <si>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</si>
  <si>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</si>
  <si>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</si>
  <si>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</si>
  <si>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</si>
  <si>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</si>
  <si>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</si>
  <si>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</si>
  <si>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</si>
  <si>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</si>
  <si>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</si>
  <si>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</si>
  <si>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</si>
  <si>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</si>
  <si>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</si>
  <si>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</si>
  <si>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</si>
  <si>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</si>
  <si>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</si>
  <si>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</si>
  <si>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</si>
  <si>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</si>
  <si>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</si>
  <si>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</si>
  <si>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</si>
  <si>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</si>
  <si>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</si>
  <si>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</si>
  <si>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</si>
  <si>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</si>
  <si>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</si>
  <si>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</si>
  <si>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</si>
  <si>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</si>
  <si>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</si>
  <si>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</si>
  <si>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</si>
  <si>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</si>
  <si>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</si>
  <si>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</si>
  <si>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</si>
  <si>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</si>
  <si>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</si>
  <si>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</si>
  <si>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</si>
  <si>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</si>
  <si>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</si>
  <si>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</si>
  <si>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</si>
  <si>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</si>
  <si>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</si>
  <si>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</si>
  <si>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</si>
  <si>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</si>
  <si>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</si>
  <si>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</si>
  <si>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</si>
  <si>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</si>
  <si>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</si>
  <si>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</si>
  <si>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</si>
  <si>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</si>
  <si>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</si>
  <si>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</si>
  <si>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</si>
  <si>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</si>
  <si>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</si>
  <si>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</si>
  <si>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</si>
  <si>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</si>
  <si>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</si>
  <si>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</si>
  <si>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</si>
  <si>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</si>
  <si>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</si>
  <si>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</si>
  <si>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</si>
  <si>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</si>
  <si>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</si>
  <si>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</si>
  <si>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</si>
  <si>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</si>
  <si>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</si>
  <si>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</si>
  <si>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</si>
  <si>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</si>
  <si>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</si>
  <si>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</si>
  <si>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</si>
  <si>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</si>
  <si>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</si>
  <si>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</si>
  <si>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</si>
  <si>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</si>
  <si>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</si>
  <si>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</si>
  <si>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</si>
  <si>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</si>
  <si>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</si>
  <si>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</si>
  <si>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</si>
  <si>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</si>
  <si>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</si>
  <si>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</si>
  <si>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</si>
  <si>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</si>
  <si>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</si>
  <si>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</si>
  <si>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</si>
  <si>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</si>
  <si>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</si>
  <si>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</si>
  <si>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</si>
  <si>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</si>
  <si>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</si>
  <si>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</si>
  <si>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</si>
  <si>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</si>
  <si>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</si>
  <si>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</si>
  <si>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</si>
  <si>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</si>
  <si>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</si>
  <si>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</si>
  <si>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</si>
  <si>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</si>
  <si>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</si>
  <si>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</si>
  <si>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</si>
  <si>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</si>
  <si>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</si>
  <si>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</si>
  <si>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</si>
  <si>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</si>
  <si>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</si>
  <si>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</si>
  <si>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</si>
  <si>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</si>
  <si>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</si>
  <si>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</si>
  <si>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</si>
  <si>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</si>
  <si>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</si>
  <si>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</si>
  <si>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</si>
  <si>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</si>
  <si>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</si>
  <si>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</si>
  <si>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</si>
  <si>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</si>
  <si>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</si>
  <si>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</si>
  <si>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</si>
  <si>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</si>
  <si>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</si>
  <si>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</si>
  <si>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</si>
  <si>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</si>
  <si>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</si>
  <si>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</si>
  <si>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</si>
  <si>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</si>
  <si>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</si>
  <si>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</si>
  <si>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</si>
  <si>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</si>
  <si>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</si>
  <si>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</si>
  <si>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</si>
  <si>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</si>
  <si>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</si>
  <si>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</si>
  <si>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</si>
  <si>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</si>
  <si>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</si>
  <si>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</si>
  <si>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</si>
  <si>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</si>
  <si>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</si>
  <si>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</si>
  <si>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</si>
  <si>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</si>
  <si>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</si>
  <si>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</si>
  <si>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</si>
  <si>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</si>
  <si>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</si>
  <si>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</si>
  <si>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</si>
  <si>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</si>
  <si>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</si>
  <si>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</si>
  <si>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</si>
  <si>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</si>
  <si>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</si>
  <si>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</si>
  <si>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</si>
  <si>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</si>
  <si>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</si>
  <si>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</si>
  <si>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</si>
  <si>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</si>
  <si>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</si>
  <si>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</si>
  <si>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</si>
  <si>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</si>
  <si>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</si>
  <si>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</si>
  <si>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</si>
  <si>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</si>
  <si>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</si>
  <si>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</si>
  <si>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</si>
  <si>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</si>
  <si>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</si>
  <si>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</si>
  <si>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</si>
  <si>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</si>
  <si>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</si>
  <si>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</si>
  <si>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</si>
  <si>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</si>
  <si>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</si>
  <si>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</si>
  <si>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</si>
  <si>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</si>
  <si>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</si>
  <si>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</si>
  <si>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</si>
  <si>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</si>
  <si>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</si>
  <si>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</si>
  <si>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</si>
  <si>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</si>
  <si>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</si>
  <si>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</si>
  <si>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</si>
  <si>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</si>
  <si>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</si>
  <si>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</si>
  <si>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</si>
  <si>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</si>
  <si>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</si>
  <si>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</si>
  <si>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</si>
  <si>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</si>
  <si>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</si>
  <si>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</si>
  <si>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</si>
  <si>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</si>
  <si>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</si>
  <si>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</si>
  <si>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</si>
  <si>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</si>
  <si>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</si>
  <si>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</si>
  <si>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</si>
  <si>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</si>
  <si>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</si>
  <si>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</si>
  <si>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</si>
  <si>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</si>
  <si>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</si>
  <si>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</si>
  <si>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</si>
  <si>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</si>
  <si>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</si>
  <si>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</si>
  <si>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</si>
  <si>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</si>
  <si>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</si>
  <si>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</si>
  <si>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</si>
  <si>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</si>
  <si>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</si>
  <si>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</si>
  <si>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</si>
  <si>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</si>
  <si>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</si>
  <si>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</si>
  <si>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</si>
  <si>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</si>
  <si>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</si>
  <si>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</si>
  <si>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</si>
  <si>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</si>
  <si>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</si>
  <si>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</si>
  <si>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</si>
  <si>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</si>
  <si>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</si>
  <si>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</si>
  <si>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</si>
  <si>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</si>
  <si>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</si>
  <si>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</si>
  <si>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</si>
  <si>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</si>
  <si>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</si>
  <si>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</si>
  <si>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</si>
  <si>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</si>
  <si>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</si>
  <si>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</si>
  <si>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</si>
  <si>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</si>
  <si>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</si>
  <si>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</si>
  <si>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</si>
  <si>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</si>
  <si>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</si>
  <si>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</si>
  <si>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</si>
  <si>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</si>
  <si>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</si>
  <si>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</si>
  <si>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</si>
  <si>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</si>
  <si>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</si>
  <si>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</si>
  <si>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</si>
  <si>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</si>
  <si>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</si>
  <si>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</si>
  <si>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</si>
  <si>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</si>
  <si>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</si>
  <si>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</si>
  <si>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</si>
  <si>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</si>
  <si>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</si>
  <si>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</si>
  <si>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</si>
  <si>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</si>
  <si>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</si>
  <si>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</si>
  <si>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</si>
  <si>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</si>
  <si>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</si>
  <si>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</si>
  <si>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</si>
  <si>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</si>
  <si>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</si>
  <si>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</si>
  <si>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</si>
  <si>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</si>
  <si>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</si>
  <si>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</si>
  <si>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</si>
  <si>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</si>
  <si>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</si>
  <si>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</si>
  <si>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</si>
  <si>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</si>
  <si>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</si>
  <si>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</si>
  <si>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</si>
  <si>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</si>
  <si>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</si>
  <si>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</si>
  <si>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</si>
  <si>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</si>
  <si>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</si>
  <si>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</si>
  <si>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</si>
  <si>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</si>
  <si>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</si>
  <si>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</si>
  <si>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</si>
  <si>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</si>
  <si>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</si>
  <si>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</si>
  <si>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</si>
  <si>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</si>
  <si>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</si>
  <si>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</si>
  <si>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</si>
  <si>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</si>
  <si>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</si>
  <si>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</si>
  <si>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</si>
  <si>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</si>
  <si>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</si>
  <si>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</si>
  <si>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</si>
  <si>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</si>
  <si>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</si>
  <si>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</si>
  <si>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</si>
  <si>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</si>
  <si>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</si>
  <si>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</si>
  <si>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</si>
  <si>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</si>
  <si>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</si>
  <si>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</si>
  <si>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</si>
  <si>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</si>
  <si>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</si>
  <si>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</si>
  <si>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</si>
  <si>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</si>
  <si>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</si>
  <si>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</si>
  <si>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</si>
  <si>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</si>
  <si>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</si>
  <si>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</si>
  <si>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</si>
  <si>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</si>
  <si>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</si>
  <si>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</si>
  <si>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</si>
  <si>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</si>
  <si>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</si>
  <si>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</si>
  <si>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</si>
  <si>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</si>
  <si>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</si>
  <si>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</si>
  <si>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</si>
  <si>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</si>
  <si>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</si>
  <si>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</si>
  <si>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</si>
  <si>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</si>
  <si>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</si>
  <si>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</si>
  <si>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</si>
  <si>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</si>
  <si>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</si>
  <si>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</si>
  <si>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</si>
  <si>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</si>
  <si>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</si>
  <si>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</si>
  <si>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</si>
  <si>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</si>
  <si>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</si>
  <si>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</si>
  <si>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</si>
  <si>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</si>
  <si>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</si>
  <si>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</si>
  <si>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</si>
  <si>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</si>
  <si>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</si>
  <si>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</si>
  <si>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</si>
  <si>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</si>
  <si>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</si>
  <si>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</si>
  <si>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</si>
  <si>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</si>
  <si>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</si>
  <si>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</si>
  <si>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</si>
  <si>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</si>
  <si>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</si>
  <si>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</si>
  <si>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</si>
  <si>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</si>
  <si>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</si>
  <si>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</si>
  <si>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</si>
  <si>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</si>
  <si>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</si>
  <si>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</si>
  <si>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</si>
  <si>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</si>
  <si>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</si>
  <si>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</si>
  <si>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</si>
  <si>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</si>
  <si>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</si>
  <si>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</si>
  <si>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</si>
  <si>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</si>
  <si>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</si>
  <si>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</si>
  <si>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</si>
  <si>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</si>
  <si>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</si>
  <si>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</si>
  <si>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</si>
  <si>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</si>
  <si>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</si>
  <si>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</si>
  <si>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</si>
  <si>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</si>
  <si>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</si>
  <si>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</si>
  <si>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</si>
  <si>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</si>
  <si>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</si>
  <si>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</si>
  <si>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</si>
  <si>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</si>
  <si>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</si>
  <si>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</si>
  <si>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</si>
  <si>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</si>
  <si>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</si>
  <si>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</si>
  <si>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</si>
  <si>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</si>
  <si>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</si>
  <si>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</si>
  <si>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</si>
  <si>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</si>
  <si>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</si>
  <si>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</si>
  <si>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</si>
  <si>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</si>
  <si>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</si>
  <si>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</si>
  <si>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</si>
  <si>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</si>
  <si>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</si>
  <si>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</si>
  <si>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</si>
  <si>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</si>
  <si>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</si>
  <si>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</si>
  <si>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</si>
  <si>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</si>
  <si>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</si>
  <si>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</si>
  <si>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</si>
  <si>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</si>
  <si>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</si>
  <si>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</si>
  <si>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</si>
  <si>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</si>
  <si>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</si>
  <si>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</si>
  <si>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</si>
  <si>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</si>
  <si>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</si>
  <si>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</si>
  <si>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</si>
  <si>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</si>
  <si>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</si>
  <si>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</si>
  <si>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</si>
  <si>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</si>
  <si>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</si>
  <si>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</si>
  <si>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</si>
  <si>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</si>
  <si>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</si>
  <si>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</si>
  <si>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</si>
  <si>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</si>
  <si>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</si>
  <si>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</si>
  <si>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</si>
  <si>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</si>
  <si>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</si>
  <si>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</si>
  <si>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</si>
  <si>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</si>
  <si>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</si>
  <si>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</si>
  <si>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</si>
  <si>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</si>
  <si>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</si>
  <si>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</si>
  <si>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</si>
  <si>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</si>
  <si>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</si>
  <si>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</si>
  <si>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</si>
  <si>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</si>
  <si>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</si>
  <si>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</si>
  <si>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</si>
  <si>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</si>
  <si>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</si>
  <si>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</si>
  <si>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</si>
  <si>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</si>
  <si>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</si>
  <si>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</si>
  <si>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</si>
  <si>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</si>
  <si>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</si>
  <si>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</si>
  <si>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</si>
  <si>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</si>
  <si>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</si>
  <si>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</si>
  <si>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</si>
  <si>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</si>
  <si>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</si>
  <si>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</si>
  <si>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</si>
  <si>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</si>
  <si>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</si>
  <si>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</si>
  <si>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</si>
  <si>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</si>
  <si>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</si>
  <si>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</si>
  <si>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</si>
  <si>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</si>
  <si>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</si>
  <si>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</si>
  <si>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</si>
  <si>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</si>
  <si>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</si>
  <si>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</si>
  <si>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</si>
  <si>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</si>
  <si>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</si>
  <si>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</si>
  <si>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</si>
  <si>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</si>
  <si>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</si>
  <si>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</si>
  <si>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</si>
  <si>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</si>
  <si>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</si>
  <si>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</si>
  <si>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</si>
  <si>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</si>
  <si>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</si>
  <si>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</si>
  <si>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</si>
  <si>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</si>
  <si>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</si>
  <si>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</si>
  <si>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</si>
  <si>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</si>
  <si>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</si>
  <si>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</si>
  <si>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</si>
  <si>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</si>
  <si>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</si>
  <si>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</si>
  <si>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</si>
  <si>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</si>
  <si>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</si>
  <si>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</si>
  <si>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</si>
  <si>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</si>
  <si>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</si>
  <si>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</si>
  <si>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</si>
  <si>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</si>
  <si>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</si>
  <si>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</si>
  <si>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</si>
  <si>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</si>
  <si>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</si>
  <si>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</si>
  <si>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</si>
  <si>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</si>
  <si>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</si>
  <si>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</si>
  <si>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</si>
  <si>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</si>
  <si>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</si>
  <si>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</si>
  <si>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</si>
  <si>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</si>
  <si>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</si>
  <si>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</si>
  <si>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</si>
  <si>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</si>
  <si>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</si>
  <si>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</si>
  <si>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</si>
  <si>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</si>
  <si>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</si>
  <si>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</si>
  <si>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</si>
  <si>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</si>
  <si>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</si>
  <si>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</si>
  <si>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</si>
  <si>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</si>
  <si>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</si>
  <si>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</si>
  <si>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</si>
  <si>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</si>
  <si>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</si>
  <si>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</si>
  <si>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</si>
  <si>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</si>
  <si>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</si>
  <si>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</si>
  <si>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</si>
  <si>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</si>
  <si>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</si>
  <si>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</si>
  <si>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</si>
  <si>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</si>
  <si>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</si>
  <si>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</si>
  <si>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</si>
  <si>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</si>
  <si>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</si>
  <si>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</si>
  <si>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</si>
  <si>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</si>
  <si>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</si>
  <si>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</si>
  <si>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</si>
  <si>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</si>
  <si>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</si>
  <si>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</si>
  <si>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</si>
  <si>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</si>
  <si>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</si>
  <si>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</si>
  <si>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</si>
  <si>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</si>
  <si>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</si>
  <si>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</si>
  <si>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</si>
  <si>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</si>
  <si>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</si>
  <si>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</si>
  <si>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</si>
  <si>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</si>
  <si>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</si>
  <si>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</si>
  <si>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</si>
  <si>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</si>
  <si>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</si>
  <si>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</si>
  <si>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</si>
  <si>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</si>
  <si>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</si>
  <si>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</si>
  <si>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</si>
  <si>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</si>
  <si>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</si>
  <si>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</si>
  <si>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</si>
  <si>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</si>
  <si>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</si>
  <si>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</si>
  <si>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</si>
  <si>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</si>
  <si>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</si>
  <si>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</si>
  <si>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</si>
  <si>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</si>
  <si>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</si>
  <si>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</si>
  <si>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</si>
  <si>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</si>
  <si>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</si>
  <si>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</si>
  <si>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</si>
  <si>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</si>
  <si>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</si>
  <si>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</si>
  <si>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</si>
  <si>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</si>
  <si>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</si>
  <si>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</si>
  <si>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</si>
  <si>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</si>
  <si>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</si>
  <si>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</si>
  <si>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</si>
  <si>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</si>
  <si>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</si>
  <si>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</si>
  <si>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</si>
  <si>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</si>
  <si>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</si>
  <si>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</si>
  <si>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</si>
  <si>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</si>
  <si>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</si>
  <si>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</si>
  <si>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</si>
  <si>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</si>
  <si>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</si>
  <si>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</si>
  <si>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</si>
  <si>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</si>
  <si>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</si>
  <si>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</si>
  <si>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</si>
  <si>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</si>
  <si>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</si>
  <si>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</si>
  <si>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</si>
  <si>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</si>
  <si>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</si>
  <si>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</si>
  <si>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</si>
  <si>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</si>
  <si>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</si>
  <si>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</si>
  <si>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</si>
  <si>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</si>
  <si>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</si>
  <si>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</si>
  <si>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</si>
  <si>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</si>
  <si>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</si>
  <si>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</si>
  <si>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</si>
  <si>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</si>
  <si>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</si>
  <si>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</si>
  <si>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</si>
  <si>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</si>
  <si>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</si>
  <si>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</si>
  <si>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</si>
  <si>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</si>
  <si>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</si>
  <si>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</si>
  <si>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</si>
  <si>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</si>
  <si>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</si>
  <si>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</si>
  <si>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</si>
  <si>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</si>
  <si>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</si>
  <si>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</si>
  <si>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</si>
  <si>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</si>
  <si>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</si>
  <si>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</si>
  <si>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</si>
  <si>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</si>
  <si>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</si>
  <si>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</si>
  <si>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</si>
  <si>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</si>
  <si>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</si>
  <si>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</si>
  <si>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</si>
  <si>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</si>
  <si>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</si>
  <si>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</si>
  <si>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</si>
  <si>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</si>
  <si>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</si>
  <si>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</si>
  <si>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</si>
  <si>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</si>
  <si>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</si>
  <si>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</si>
  <si>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</si>
  <si>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</si>
  <si>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</si>
  <si>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</si>
  <si>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</si>
  <si>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</si>
  <si>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</si>
  <si>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</si>
  <si>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</si>
  <si>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</si>
  <si>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</si>
  <si>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</si>
  <si>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</si>
  <si>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</si>
  <si>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</si>
  <si>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</si>
  <si>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</si>
  <si>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</si>
  <si>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</si>
  <si>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</si>
  <si>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</si>
  <si>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</si>
  <si>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</si>
  <si>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</si>
  <si>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</si>
  <si>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</si>
  <si>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</si>
  <si>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</si>
  <si>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</si>
  <si>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</si>
  <si>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</si>
  <si>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</si>
  <si>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</si>
  <si>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</si>
  <si>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</si>
  <si>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</si>
  <si>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</si>
  <si>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</si>
  <si>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</si>
  <si>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</si>
  <si>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</si>
  <si>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</si>
  <si>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</si>
  <si>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</si>
  <si>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</si>
  <si>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</si>
  <si>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</si>
  <si>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</si>
  <si>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</si>
  <si>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</si>
  <si>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</si>
  <si>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</si>
  <si>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</si>
  <si>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</si>
  <si>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</si>
  <si>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</si>
  <si>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</si>
  <si>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</si>
  <si>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</si>
  <si>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</si>
  <si>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</si>
  <si>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</si>
  <si>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</si>
  <si>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</si>
  <si>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</si>
  <si>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</si>
  <si>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</si>
  <si>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</si>
  <si>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</si>
  <si>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</si>
  <si>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</si>
  <si>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</si>
  <si>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</si>
  <si>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</si>
  <si>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</si>
  <si>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</si>
  <si>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</si>
  <si>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</si>
  <si>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</si>
  <si>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</si>
  <si>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</si>
  <si>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</si>
  <si>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</si>
  <si>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</si>
  <si>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</si>
  <si>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</si>
  <si>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</si>
  <si>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</si>
  <si>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</si>
  <si>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</si>
  <si>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</si>
  <si>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</si>
  <si>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</si>
  <si>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</si>
  <si>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</si>
  <si>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</si>
  <si>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</si>
  <si>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</si>
  <si>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</si>
  <si>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</si>
  <si>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</si>
  <si>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</si>
  <si>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</si>
  <si>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</si>
  <si>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</si>
  <si>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</si>
  <si>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</si>
  <si>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</si>
  <si>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</si>
  <si>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</si>
  <si>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</si>
  <si>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</si>
  <si>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</si>
  <si>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</si>
  <si>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</si>
  <si>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</si>
  <si>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</si>
  <si>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</si>
  <si>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</si>
  <si>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</si>
  <si>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</si>
  <si>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</si>
  <si>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</si>
  <si>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</si>
  <si>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</si>
  <si>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</si>
  <si>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</si>
  <si>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</si>
  <si>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</si>
  <si>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</si>
  <si>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</si>
  <si>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</si>
  <si>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</si>
  <si>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</si>
  <si>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</si>
  <si>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</si>
  <si>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</si>
  <si>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</si>
  <si>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</si>
  <si>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</si>
  <si>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</si>
  <si>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</si>
  <si>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</si>
  <si>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</si>
  <si>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</si>
  <si>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</si>
  <si>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</si>
  <si>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</si>
  <si>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</si>
  <si>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</si>
  <si>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</si>
  <si>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</si>
  <si>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</si>
  <si>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</si>
  <si>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</si>
  <si>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</si>
  <si>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</si>
  <si>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</si>
  <si>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</si>
  <si>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</si>
  <si>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</si>
  <si>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</si>
  <si>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</si>
  <si>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</si>
  <si>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</si>
  <si>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</si>
  <si>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</si>
  <si>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</si>
  <si>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</si>
  <si>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</si>
  <si>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</si>
  <si>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</si>
  <si>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</si>
  <si>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</si>
  <si>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</si>
  <si>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</si>
  <si>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</si>
  <si>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</si>
  <si>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</si>
  <si>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</si>
  <si>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</si>
  <si>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</si>
  <si>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</si>
  <si>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</si>
  <si>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</si>
  <si>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</si>
  <si>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</si>
  <si>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</si>
  <si>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</si>
  <si>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</si>
  <si>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</si>
  <si>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</si>
  <si>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</si>
  <si>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</si>
  <si>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</si>
  <si>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</si>
  <si>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</si>
  <si>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</si>
  <si>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</si>
  <si>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</si>
  <si>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</si>
  <si>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</si>
  <si>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</si>
  <si>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</si>
  <si>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</si>
  <si>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</si>
  <si>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</si>
  <si>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</si>
  <si>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</si>
  <si>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</si>
  <si>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</si>
  <si>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</si>
  <si>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</si>
  <si>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</si>
  <si>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</si>
  <si>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</si>
  <si>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</si>
  <si>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</si>
  <si>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</si>
  <si>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</si>
  <si>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</si>
  <si>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</si>
  <si>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</si>
  <si>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</si>
  <si>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</si>
  <si>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</si>
  <si>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</si>
  <si>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</si>
  <si>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</si>
  <si>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</si>
  <si>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</si>
  <si>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</si>
  <si>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</si>
  <si>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</si>
  <si>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</si>
  <si>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</si>
  <si>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</si>
  <si>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</si>
  <si>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</si>
  <si>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</si>
  <si>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</si>
  <si>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</si>
  <si>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</si>
  <si>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</si>
  <si>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</si>
  <si>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</si>
  <si>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</si>
  <si>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</si>
  <si>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</si>
  <si>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</si>
  <si>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</si>
  <si>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</si>
  <si>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</si>
  <si>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</si>
  <si>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</si>
  <si>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</si>
  <si>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</si>
  <si>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</si>
  <si>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</si>
  <si>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</si>
  <si>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</si>
  <si>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</si>
  <si>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</si>
  <si>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</si>
  <si>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</si>
  <si>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</si>
  <si>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</si>
  <si>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</si>
  <si>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</si>
  <si>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</si>
  <si>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</si>
  <si>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</si>
  <si>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</si>
  <si>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</si>
  <si>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</si>
  <si>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</si>
  <si>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</si>
  <si>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</si>
  <si>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</si>
  <si>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</si>
  <si>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</si>
  <si>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</si>
  <si>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</si>
  <si>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</si>
  <si>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</si>
  <si>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</si>
  <si>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</si>
  <si>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</si>
  <si>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</si>
  <si>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</si>
  <si>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</si>
  <si>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</si>
  <si>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</si>
  <si>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</si>
  <si>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</si>
  <si>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</si>
  <si>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</si>
  <si>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</si>
  <si>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</si>
  <si>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</si>
  <si>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</si>
  <si>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</si>
  <si>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</si>
  <si>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</si>
  <si>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</si>
  <si>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</si>
  <si>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</si>
  <si>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</si>
  <si>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</si>
  <si>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</si>
  <si>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</si>
  <si>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</si>
  <si>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</si>
  <si>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</si>
  <si>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</si>
  <si>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</si>
  <si>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</si>
  <si>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</si>
  <si>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</si>
  <si>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</si>
  <si>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</si>
  <si>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</si>
  <si>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</si>
  <si>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</si>
  <si>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</si>
  <si>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</si>
  <si>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</si>
  <si>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</si>
  <si>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</si>
  <si>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</si>
  <si>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</si>
  <si>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</si>
  <si>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</si>
  <si>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</si>
  <si>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</si>
  <si>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</si>
  <si>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</si>
  <si>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</si>
  <si>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</si>
  <si>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</si>
  <si>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</si>
  <si>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</si>
  <si>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</si>
  <si>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</si>
  <si>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</si>
  <si>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</si>
  <si>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</si>
  <si>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</si>
  <si>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</si>
  <si>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</si>
  <si>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</si>
  <si>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</si>
  <si>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</si>
  <si>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</si>
  <si>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</si>
  <si>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</si>
  <si>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</si>
  <si>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</si>
  <si>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</si>
  <si>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</si>
  <si>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</si>
  <si>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</si>
  <si>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</si>
  <si>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</si>
  <si>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</si>
  <si>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</si>
  <si>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</si>
  <si>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</si>
  <si>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</si>
  <si>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</si>
  <si>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</si>
  <si>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</si>
  <si>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</si>
  <si>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</si>
  <si>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</si>
  <si>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</si>
  <si>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</si>
  <si>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</si>
  <si>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</si>
  <si>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</si>
  <si>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</si>
  <si>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</si>
  <si>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</si>
  <si>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</si>
  <si>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</si>
  <si>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</si>
  <si>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</si>
  <si>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</si>
  <si>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</si>
  <si>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</si>
  <si>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</si>
  <si>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</si>
  <si>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</si>
  <si>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</si>
  <si>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</si>
  <si>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</si>
  <si>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</si>
  <si>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</si>
  <si>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</si>
  <si>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</si>
  <si>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</si>
  <si>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</si>
  <si>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</si>
  <si>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</si>
  <si>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</si>
  <si>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</si>
  <si>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</si>
  <si>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</si>
  <si>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</si>
  <si>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</si>
  <si>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</si>
  <si>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</si>
  <si>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</si>
  <si>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</si>
  <si>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</si>
  <si>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</si>
  <si>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</si>
  <si>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</si>
  <si>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</si>
  <si>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</si>
  <si>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</si>
  <si>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</si>
  <si>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</si>
  <si>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</si>
  <si>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</si>
  <si>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</si>
  <si>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</si>
  <si>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</si>
  <si>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</si>
  <si>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</si>
  <si>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</si>
  <si>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</si>
  <si>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</si>
  <si>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</si>
  <si>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</si>
  <si>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</si>
  <si>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</si>
  <si>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</si>
  <si>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</si>
  <si>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</si>
  <si>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</si>
  <si>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</si>
  <si>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</si>
  <si>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</si>
  <si>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</si>
  <si>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</si>
  <si>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</si>
  <si>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</si>
  <si>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</si>
  <si>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</si>
  <si>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</si>
  <si>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</si>
  <si>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</si>
  <si>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</si>
  <si>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</si>
  <si>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</si>
  <si>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</si>
  <si>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</si>
  <si>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</si>
  <si>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</si>
  <si>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</si>
  <si>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</si>
  <si>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</si>
  <si>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</si>
  <si>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</si>
  <si>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</si>
  <si>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</si>
  <si>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</si>
  <si>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</si>
  <si>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</si>
  <si>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</si>
  <si>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</si>
  <si>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</si>
  <si>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</si>
  <si>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</si>
  <si>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</si>
  <si>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</si>
  <si>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</si>
  <si>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</si>
  <si>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</si>
  <si>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</si>
  <si>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</si>
  <si>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</si>
  <si>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</si>
  <si>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</si>
  <si>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</si>
  <si>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</si>
  <si>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</si>
  <si>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</si>
  <si>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</si>
  <si>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</si>
  <si>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</si>
  <si>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</si>
  <si>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</si>
  <si>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</si>
  <si>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</si>
  <si>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</si>
  <si>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</si>
  <si>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</si>
  <si>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</si>
  <si>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</si>
  <si>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</si>
  <si>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</si>
  <si>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</si>
  <si>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</si>
  <si>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</si>
  <si>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</si>
  <si>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</si>
  <si>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</si>
  <si>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</si>
  <si>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</si>
  <si>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</si>
  <si>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</si>
  <si>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</si>
  <si>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</si>
  <si>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</si>
  <si>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</si>
  <si>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</si>
  <si>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</si>
  <si>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</si>
  <si>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</si>
  <si>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</si>
  <si>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</si>
  <si>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</si>
  <si>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</si>
  <si>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</si>
  <si>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</si>
  <si>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</si>
  <si>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</si>
  <si>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</si>
  <si>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</si>
  <si>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</si>
  <si>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</si>
  <si>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</si>
  <si>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</si>
  <si>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</si>
  <si>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</si>
  <si>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</si>
  <si>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</si>
  <si>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</si>
  <si>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</si>
  <si>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</si>
  <si>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</si>
  <si>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</si>
  <si>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</si>
  <si>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</si>
  <si>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</si>
  <si>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</si>
  <si>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</si>
  <si>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</si>
  <si>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</si>
  <si>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</si>
  <si>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</si>
  <si>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</si>
  <si>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</si>
  <si>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</si>
  <si>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</si>
  <si>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</si>
  <si>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</si>
  <si>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</si>
  <si>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</si>
  <si>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</si>
  <si>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</si>
  <si>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</si>
  <si>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</si>
  <si>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</si>
  <si>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</si>
  <si>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</si>
  <si>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</si>
  <si>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</si>
  <si>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</si>
  <si>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</si>
  <si>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</si>
  <si>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</si>
  <si>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</si>
  <si>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</si>
  <si>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</si>
  <si>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</si>
  <si>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</si>
  <si>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</si>
  <si>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</si>
  <si>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</si>
  <si>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</si>
  <si>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</si>
  <si>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</si>
  <si>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</si>
  <si>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</si>
  <si>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</si>
  <si>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</si>
  <si>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</si>
  <si>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</si>
  <si>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</si>
  <si>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</si>
  <si>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</si>
  <si>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</si>
  <si>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</si>
  <si>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</si>
  <si>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</si>
  <si>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</si>
  <si>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</si>
  <si>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</si>
  <si>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</si>
  <si>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</si>
  <si>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</si>
  <si>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</si>
  <si>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</si>
  <si>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</si>
  <si>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</si>
  <si>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</si>
  <si>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</si>
  <si>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</si>
  <si>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</si>
  <si>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</si>
  <si>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</si>
  <si>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</si>
  <si>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</si>
  <si>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</si>
  <si>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</si>
  <si>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</si>
  <si>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</si>
  <si>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</si>
  <si>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</si>
  <si>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</si>
  <si>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</si>
  <si>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</si>
  <si>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</si>
  <si>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</si>
  <si>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</si>
  <si>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</si>
  <si>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</si>
  <si>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</si>
  <si>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</si>
  <si>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</si>
  <si>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</si>
  <si>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</si>
  <si>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</si>
  <si>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</si>
  <si>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</si>
  <si>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</si>
  <si>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</si>
  <si>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</si>
  <si>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</si>
  <si>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</si>
  <si>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</si>
  <si>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</si>
  <si>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</si>
  <si>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</si>
  <si>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</si>
  <si>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</si>
  <si>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</si>
  <si>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</si>
  <si>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</si>
  <si>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</si>
  <si>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</si>
  <si>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</si>
  <si>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</si>
  <si>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</si>
  <si>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</si>
  <si>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</si>
  <si>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</si>
  <si>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</si>
  <si>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</si>
  <si>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</si>
  <si>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</si>
  <si>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</si>
  <si>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</si>
  <si>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</si>
  <si>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</si>
  <si>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</si>
  <si>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</si>
  <si>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</si>
  <si>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</si>
  <si>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</si>
  <si>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</si>
  <si>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</si>
  <si>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</si>
  <si>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</si>
  <si>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</si>
  <si>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</si>
  <si>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</si>
  <si>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</si>
  <si>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</si>
  <si>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</si>
  <si>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</si>
  <si>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</si>
  <si>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</si>
  <si>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</si>
  <si>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</si>
  <si>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</si>
  <si>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</si>
  <si>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</si>
  <si>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</si>
  <si>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</si>
  <si>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</si>
  <si>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</si>
  <si>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</si>
  <si>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</si>
  <si>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</si>
  <si>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</si>
  <si>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</si>
  <si>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</si>
  <si>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</si>
  <si>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</si>
  <si>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</si>
  <si>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</si>
  <si>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</si>
  <si>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</si>
  <si>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</si>
  <si>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</si>
  <si>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</si>
  <si>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</si>
  <si>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</si>
  <si>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</si>
  <si>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</si>
  <si>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</si>
  <si>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</si>
  <si>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</si>
  <si>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</si>
  <si>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</si>
  <si>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</si>
  <si>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</si>
  <si>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</si>
  <si>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</si>
  <si>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</si>
  <si>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</si>
  <si>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</si>
  <si>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</si>
  <si>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</si>
  <si>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</si>
  <si>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</si>
  <si>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</si>
  <si>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</si>
  <si>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</si>
  <si>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</si>
  <si>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</si>
  <si>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</si>
  <si>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</si>
  <si>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</si>
  <si>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</si>
  <si>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</si>
  <si>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</si>
  <si>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</si>
  <si>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</si>
  <si>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</si>
  <si>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</si>
  <si>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</si>
  <si>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</si>
  <si>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</si>
  <si>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</si>
  <si>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</si>
  <si>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</si>
  <si>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</si>
  <si>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</si>
  <si>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</si>
  <si>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</si>
  <si>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</si>
  <si>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</si>
  <si>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</si>
  <si>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</si>
  <si>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</si>
  <si>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</si>
  <si>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</si>
  <si>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</si>
  <si>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</si>
  <si>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</si>
  <si>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</si>
  <si>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</si>
  <si>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</si>
  <si>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</si>
  <si>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</si>
  <si>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</si>
  <si>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</si>
  <si>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</si>
  <si>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</si>
  <si>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</si>
  <si>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</si>
  <si>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</si>
  <si>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</si>
  <si>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</si>
  <si>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</si>
  <si>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</si>
  <si>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</si>
  <si>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</si>
  <si>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</si>
  <si>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</si>
  <si>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</si>
  <si>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</si>
  <si>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</si>
  <si>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</si>
  <si>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</si>
  <si>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</si>
  <si>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</si>
  <si>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</si>
  <si>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</si>
  <si>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</si>
  <si>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</si>
  <si>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</si>
  <si>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</si>
  <si>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</si>
  <si>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</si>
  <si>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</si>
  <si>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</si>
  <si>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</si>
  <si>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</si>
  <si>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</si>
  <si>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</si>
  <si>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</si>
  <si>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</si>
  <si>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</si>
  <si>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</si>
  <si>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</si>
  <si>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</si>
  <si>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</si>
  <si>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</si>
  <si>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</si>
  <si>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</si>
  <si>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</si>
  <si>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</si>
  <si>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</si>
  <si>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</si>
  <si>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</si>
  <si>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</si>
  <si>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</si>
  <si>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</si>
  <si>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</si>
  <si>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</si>
  <si>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</si>
  <si>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</si>
  <si>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</si>
  <si>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</si>
  <si>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</si>
  <si>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</si>
  <si>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</si>
  <si>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</si>
  <si>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</si>
  <si>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</si>
  <si>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</si>
  <si>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</si>
  <si>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</si>
  <si>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</si>
  <si>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</si>
  <si>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</si>
  <si>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</si>
  <si>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</si>
  <si>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</si>
  <si>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</si>
  <si>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</si>
  <si>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</si>
  <si>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</si>
  <si>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</si>
  <si>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</si>
  <si>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</si>
  <si>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</si>
  <si>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</si>
  <si>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</si>
  <si>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</si>
  <si>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</si>
  <si>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</si>
  <si>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</si>
  <si>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</si>
  <si>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</si>
  <si>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</si>
  <si>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</si>
  <si>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</si>
  <si>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</si>
  <si>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</si>
  <si>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</si>
  <si>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</si>
  <si>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</si>
  <si>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</si>
  <si>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</si>
  <si>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</si>
  <si>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</si>
  <si>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</si>
  <si>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</si>
  <si>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</si>
  <si>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</si>
  <si>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</si>
  <si>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</si>
  <si>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</si>
  <si>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</si>
  <si>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</si>
  <si>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</si>
  <si>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</si>
  <si>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</si>
  <si>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</si>
  <si>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</si>
  <si>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</si>
  <si>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</si>
  <si>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</si>
  <si>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</si>
  <si>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</si>
  <si>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</si>
  <si>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</si>
  <si>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</si>
  <si>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</si>
  <si>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</si>
  <si>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</si>
  <si>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</si>
  <si>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</si>
  <si>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</si>
  <si>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</si>
  <si>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</si>
  <si>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</si>
  <si>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</si>
  <si>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</si>
  <si>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</si>
  <si>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</si>
  <si>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</si>
  <si>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</si>
  <si>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</si>
  <si>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</si>
  <si>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</si>
  <si>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</si>
  <si>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</si>
  <si>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</si>
  <si>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</si>
  <si>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</si>
  <si>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</si>
  <si>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</si>
  <si>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</si>
  <si>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</si>
  <si>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</si>
  <si>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</si>
  <si>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</si>
  <si>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</si>
  <si>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</si>
  <si>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</si>
  <si>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</si>
  <si>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</si>
  <si>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</si>
  <si>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</si>
  <si>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</si>
  <si>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</si>
  <si>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</si>
  <si>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</si>
  <si>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</si>
  <si>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</si>
  <si>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</si>
  <si>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</si>
  <si>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</si>
  <si>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</si>
  <si>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</si>
  <si>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</si>
  <si>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</si>
  <si>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</si>
  <si>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</si>
  <si>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</si>
  <si>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</si>
  <si>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</si>
  <si>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</si>
  <si>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</si>
  <si>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</si>
  <si>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</si>
  <si>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</si>
  <si>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</si>
  <si>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</si>
  <si>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</si>
  <si>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</si>
  <si>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</si>
  <si>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</si>
  <si>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</si>
  <si>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</si>
  <si>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</si>
  <si>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</si>
  <si>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</si>
  <si>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</si>
  <si>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</si>
  <si>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</si>
  <si>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</si>
  <si>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</si>
  <si>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</si>
  <si>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</si>
  <si>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</si>
  <si>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</si>
  <si>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</si>
  <si>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</si>
  <si>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</si>
  <si>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</si>
  <si>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</si>
  <si>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</si>
  <si>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</si>
  <si>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</si>
  <si>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</si>
  <si>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</si>
  <si>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</si>
  <si>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</si>
  <si>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</si>
  <si>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</si>
  <si>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</si>
  <si>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</si>
  <si>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</si>
  <si>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</si>
  <si>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</si>
  <si>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</si>
  <si>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</si>
  <si>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</si>
  <si>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</si>
  <si>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</si>
  <si>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</si>
  <si>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</si>
  <si>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</si>
  <si>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</si>
  <si>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</si>
  <si>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</si>
  <si>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</si>
  <si>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</si>
  <si>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</si>
  <si>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</si>
  <si>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</si>
  <si>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</si>
  <si>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</si>
  <si>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</si>
  <si>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</si>
  <si>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</si>
  <si>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</si>
  <si>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</si>
  <si>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</si>
  <si>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</si>
  <si>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</si>
  <si>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</si>
  <si>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</si>
  <si>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</si>
  <si>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</si>
  <si>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</si>
  <si>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</si>
  <si>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</si>
  <si>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</si>
  <si>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</si>
  <si>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</si>
  <si>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</si>
  <si>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</si>
  <si>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</si>
  <si>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</si>
  <si>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</si>
  <si>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</si>
  <si>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</si>
  <si>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</si>
  <si>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</si>
  <si>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</si>
  <si>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</si>
  <si>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</si>
  <si>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</si>
  <si>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</si>
  <si>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</si>
  <si>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</si>
  <si>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</si>
  <si>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</si>
  <si>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</si>
  <si>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</si>
  <si>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</si>
  <si>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</si>
  <si>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</si>
  <si>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</si>
  <si>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</si>
  <si>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</si>
  <si>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</si>
  <si>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</si>
  <si>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</si>
  <si>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</si>
  <si>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</si>
  <si>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</si>
  <si>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</si>
  <si>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</si>
  <si>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</si>
  <si>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</si>
  <si>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</si>
  <si>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</si>
  <si>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</si>
  <si>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</si>
  <si>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</si>
  <si>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</si>
  <si>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</si>
  <si>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</si>
  <si>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</si>
  <si>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</si>
  <si>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</si>
  <si>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</si>
  <si>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</si>
  <si>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</si>
  <si>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</si>
  <si>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</si>
  <si>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</si>
  <si>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</si>
  <si>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</si>
  <si>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</si>
  <si>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</si>
  <si>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</si>
  <si>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</si>
  <si>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</si>
  <si>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</si>
  <si>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</si>
  <si>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</si>
  <si>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</si>
  <si>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</si>
  <si>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</si>
  <si>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</si>
  <si>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</si>
  <si>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</si>
  <si>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</si>
  <si>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</si>
  <si>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</si>
  <si>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</si>
  <si>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</si>
  <si>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</si>
  <si>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</si>
  <si>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</si>
  <si>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</si>
  <si>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</si>
  <si>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</si>
  <si>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</si>
  <si>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</si>
  <si>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</si>
  <si>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</si>
  <si>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</si>
  <si>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</si>
  <si>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</si>
  <si>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</si>
  <si>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</si>
  <si>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</si>
  <si>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</si>
  <si>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</si>
  <si>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</si>
  <si>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</si>
  <si>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</si>
  <si>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</si>
  <si>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</si>
  <si>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</si>
  <si>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</si>
  <si>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</si>
  <si>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</si>
  <si>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</si>
  <si>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</si>
  <si>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</si>
  <si>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</si>
  <si>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</si>
  <si>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</si>
  <si>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</si>
  <si>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</si>
  <si>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</si>
  <si>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</si>
  <si>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</si>
  <si>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</si>
  <si>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</si>
  <si>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</si>
  <si>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</si>
  <si>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</si>
  <si>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</si>
  <si>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</si>
  <si>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</si>
  <si>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</si>
  <si>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</si>
  <si>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</si>
  <si>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</si>
  <si>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</si>
  <si>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</si>
  <si>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</si>
  <si>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</si>
  <si>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</si>
  <si>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</si>
  <si>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</si>
  <si>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</si>
  <si>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</si>
  <si>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</si>
  <si>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</si>
  <si>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</si>
  <si>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</si>
  <si>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</si>
  <si>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</si>
  <si>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</si>
  <si>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</si>
  <si>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</si>
  <si>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</si>
  <si>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</si>
  <si>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</si>
  <si>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</si>
  <si>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</si>
  <si>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</si>
  <si>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</si>
  <si>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</si>
  <si>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</si>
  <si>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</si>
  <si>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</si>
  <si>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</si>
  <si>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</si>
  <si>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</si>
  <si>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</si>
  <si>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</si>
  <si>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</si>
  <si>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</si>
  <si>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</si>
  <si>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</si>
  <si>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</si>
  <si>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</si>
  <si>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</si>
  <si>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</si>
  <si>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</si>
  <si>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</si>
  <si>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</si>
  <si>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</si>
  <si>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</si>
  <si>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</si>
  <si>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</si>
  <si>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</si>
  <si>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</si>
  <si>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</si>
  <si>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</si>
  <si>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</si>
  <si>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</si>
  <si>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</si>
  <si>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</si>
  <si>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</si>
  <si>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</si>
  <si>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</si>
  <si>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</si>
  <si>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</si>
  <si>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</si>
  <si>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</si>
  <si>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</si>
  <si>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</si>
  <si>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</si>
  <si>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</si>
  <si>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</si>
  <si>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</si>
  <si>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</si>
  <si>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</si>
  <si>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</si>
  <si>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</si>
  <si>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</si>
  <si>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</si>
  <si>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</si>
  <si>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</si>
  <si>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</si>
  <si>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</si>
  <si>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</si>
  <si>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</si>
  <si>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</si>
  <si>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</si>
  <si>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</si>
  <si>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</si>
  <si>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</si>
  <si>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</si>
  <si>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</si>
  <si>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</si>
  <si>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</si>
  <si>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</si>
  <si>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</si>
  <si>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</si>
  <si>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</si>
  <si>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</si>
  <si>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</si>
  <si>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</si>
  <si>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</si>
  <si>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</si>
  <si>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</si>
  <si>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</si>
  <si>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</si>
  <si>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</si>
  <si>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</si>
  <si>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</si>
  <si>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</si>
  <si>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</si>
  <si>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</si>
  <si>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</si>
  <si>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</si>
  <si>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</si>
  <si>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</si>
  <si>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</si>
  <si>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</si>
  <si>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</si>
  <si>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</si>
  <si>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</si>
  <si>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</si>
  <si>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</si>
  <si>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</si>
  <si>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</si>
  <si>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</si>
  <si>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</si>
  <si>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</si>
  <si>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</si>
  <si>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</si>
  <si>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</si>
  <si>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</si>
  <si>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</si>
  <si>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</si>
  <si>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</si>
  <si>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</si>
  <si>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</si>
  <si>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</si>
  <si>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</si>
  <si>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</si>
  <si>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</si>
  <si>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</si>
  <si>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</si>
  <si>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</si>
  <si>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</si>
  <si>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</si>
  <si>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</si>
  <si>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</si>
  <si>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</si>
  <si>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</si>
  <si>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</si>
  <si>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</si>
  <si>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</si>
  <si>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</si>
  <si>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</si>
  <si>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</si>
  <si>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</si>
  <si>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</si>
  <si>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</si>
  <si>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</si>
  <si>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</si>
  <si>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</si>
  <si>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</si>
  <si>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</si>
  <si>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</si>
  <si>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</si>
  <si>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</si>
  <si>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</si>
  <si>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</si>
  <si>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</si>
  <si>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</si>
  <si>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</si>
  <si>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</si>
  <si>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</si>
  <si>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</si>
  <si>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</si>
  <si>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</si>
  <si>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</si>
  <si>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</si>
  <si>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</si>
  <si>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</si>
  <si>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</si>
  <si>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</si>
  <si>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</si>
  <si>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</si>
  <si>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</si>
  <si>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</si>
  <si>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</si>
  <si>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</si>
  <si>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</si>
  <si>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</si>
  <si>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</si>
  <si>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</si>
  <si>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</si>
  <si>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</si>
  <si>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</si>
  <si>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</si>
  <si>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</si>
  <si>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</si>
  <si>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</si>
  <si>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</si>
  <si>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</si>
  <si>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</si>
  <si>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</si>
  <si>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</si>
  <si>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</si>
  <si>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</si>
  <si>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</si>
  <si>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</si>
  <si>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</si>
  <si>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</si>
  <si>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</si>
  <si>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</si>
  <si>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</si>
  <si>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</si>
  <si>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</si>
  <si>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</si>
  <si>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</si>
  <si>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</si>
  <si>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</si>
  <si>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</si>
  <si>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</si>
  <si>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</si>
  <si>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</si>
  <si>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</si>
  <si>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</si>
  <si>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</si>
  <si>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</si>
  <si>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</si>
  <si>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</si>
  <si>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</si>
  <si>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</si>
  <si>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</si>
  <si>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</si>
  <si>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</si>
  <si>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</si>
  <si>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</si>
  <si>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</si>
  <si>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</si>
  <si>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</si>
  <si>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</si>
  <si>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</si>
  <si>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</si>
  <si>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</si>
  <si>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</si>
  <si>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</si>
  <si>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</si>
  <si>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</si>
  <si>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</si>
  <si>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</si>
  <si>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</si>
  <si>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</si>
  <si>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</si>
  <si>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</si>
  <si>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</si>
  <si>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</si>
  <si>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</si>
  <si>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</si>
  <si>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</si>
  <si>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</si>
  <si>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</si>
  <si>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</si>
  <si>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</si>
  <si>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</si>
  <si>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</si>
  <si>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</si>
  <si>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</si>
  <si>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</si>
  <si>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</si>
  <si>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</si>
  <si>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</si>
  <si>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</si>
  <si>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</si>
  <si>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</si>
  <si>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</si>
  <si>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</si>
  <si>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</si>
  <si>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</si>
  <si>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</si>
  <si>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</si>
  <si>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</si>
  <si>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</si>
  <si>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</si>
  <si>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</si>
  <si>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</si>
  <si>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</si>
  <si>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</si>
  <si>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</si>
  <si>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</si>
  <si>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</si>
  <si>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</si>
  <si>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</si>
  <si>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</si>
  <si>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</si>
  <si>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</si>
  <si>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</si>
  <si>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</si>
  <si>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</si>
  <si>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</si>
  <si>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</si>
  <si>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</si>
  <si>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</si>
  <si>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</si>
  <si>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</si>
  <si>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</si>
  <si>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</si>
  <si>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</si>
  <si>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</si>
  <si>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</si>
  <si>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</si>
  <si>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</si>
  <si>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</si>
  <si>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</si>
  <si>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</si>
  <si>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</si>
  <si>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</si>
  <si>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</si>
  <si>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</si>
  <si>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</si>
  <si>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</si>
  <si>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</si>
  <si>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</si>
  <si>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</si>
  <si>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</si>
  <si>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</si>
  <si>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</si>
  <si>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</si>
  <si>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</si>
  <si>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</si>
  <si>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</si>
  <si>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</si>
  <si>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</si>
  <si>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</si>
  <si>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</si>
  <si>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</si>
  <si>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</si>
  <si>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</si>
  <si>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</si>
  <si>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</si>
  <si>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</si>
  <si>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</si>
  <si>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</si>
  <si>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</si>
  <si>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</si>
  <si>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</si>
  <si>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</si>
  <si>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</si>
  <si>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</si>
  <si>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</si>
  <si>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</si>
  <si>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</si>
  <si>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</si>
  <si>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</si>
  <si>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</si>
  <si>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</si>
  <si>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</si>
  <si>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</si>
  <si>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</si>
  <si>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</si>
  <si>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</si>
  <si>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</si>
  <si>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</si>
  <si>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</si>
  <si>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</si>
  <si>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</si>
  <si>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</si>
  <si>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</si>
  <si>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</si>
  <si>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</si>
  <si>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</si>
  <si>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</si>
  <si>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</si>
  <si>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</si>
  <si>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</si>
  <si>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</si>
  <si>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</si>
  <si>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</si>
  <si>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</si>
  <si>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</si>
  <si>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</si>
  <si>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</si>
  <si>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</si>
  <si>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</si>
  <si>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</si>
  <si>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</si>
  <si>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</si>
  <si>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</si>
  <si>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</si>
  <si>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</si>
  <si>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</si>
  <si>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</si>
  <si>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</si>
  <si>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</si>
  <si>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</si>
  <si>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</si>
  <si>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</si>
  <si>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</si>
  <si>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</si>
  <si>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</si>
  <si>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</si>
  <si>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</si>
  <si>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</si>
  <si>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</si>
  <si>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</si>
  <si>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</si>
  <si>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</si>
  <si>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</si>
  <si>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</si>
  <si>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</si>
  <si>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</si>
  <si>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</si>
  <si>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</si>
  <si>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</si>
  <si>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</si>
  <si>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</si>
  <si>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</si>
  <si>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</si>
  <si>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</si>
  <si>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</si>
  <si>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</si>
  <si>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</si>
  <si>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</si>
  <si>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</si>
  <si>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</si>
  <si>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</si>
  <si>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</si>
  <si>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</si>
  <si>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</si>
  <si>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</si>
  <si>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</si>
  <si>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</si>
  <si>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</si>
  <si>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</si>
  <si>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</si>
  <si>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</si>
  <si>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</si>
  <si>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</si>
  <si>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</si>
  <si>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</si>
  <si>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</si>
  <si>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</si>
  <si>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</si>
  <si>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</si>
  <si>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</si>
  <si>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</si>
  <si>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</si>
  <si>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</si>
  <si>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</si>
  <si>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</si>
  <si>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</si>
  <si>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</si>
  <si>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</si>
  <si>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</si>
  <si>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</si>
  <si>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</si>
  <si>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</si>
  <si>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</si>
  <si>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</si>
  <si>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</si>
  <si>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</si>
  <si>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</si>
  <si>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</si>
  <si>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</si>
  <si>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</si>
  <si>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</si>
  <si>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</si>
  <si>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</si>
  <si>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</si>
  <si>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</si>
  <si>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</si>
  <si>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</si>
  <si>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</si>
  <si>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</si>
  <si>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</si>
  <si>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</si>
  <si>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</si>
  <si>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</si>
  <si>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</si>
  <si>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</si>
  <si>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</si>
  <si>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</si>
  <si>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</si>
  <si>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</si>
  <si>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</si>
  <si>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</si>
  <si>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</si>
  <si>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</si>
  <si>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</si>
  <si>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</si>
  <si>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</si>
  <si>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</si>
  <si>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</si>
  <si>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</si>
  <si>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</si>
  <si>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</si>
  <si>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</si>
  <si>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</si>
  <si>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</si>
  <si>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</si>
  <si>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</si>
  <si>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</si>
  <si>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</si>
  <si>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</si>
  <si>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</si>
  <si>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</si>
  <si>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</si>
  <si>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</si>
  <si>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</si>
  <si>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</si>
  <si>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</si>
  <si>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</si>
  <si>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</si>
  <si>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</si>
  <si>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</si>
  <si>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</si>
  <si>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</si>
  <si>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</si>
  <si>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</si>
  <si>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</si>
  <si>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</si>
  <si>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</si>
  <si>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</si>
  <si>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</si>
  <si>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</si>
  <si>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</si>
  <si>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</si>
  <si>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</si>
  <si>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</si>
  <si>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</si>
  <si>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</si>
  <si>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</si>
  <si>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</si>
  <si>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</si>
  <si>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</si>
  <si>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</si>
  <si>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</si>
  <si>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</si>
  <si>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</si>
  <si>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</si>
  <si>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</si>
  <si>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</si>
  <si>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</si>
  <si>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</si>
  <si>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</si>
  <si>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</si>
  <si>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</si>
  <si>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</si>
  <si>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</si>
  <si>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</si>
  <si>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</si>
  <si>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</si>
  <si>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</si>
  <si>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</si>
  <si>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</si>
  <si>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</si>
  <si>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</si>
  <si>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</si>
  <si>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</si>
  <si>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</si>
  <si>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</si>
  <si>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</si>
  <si>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</si>
  <si>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</si>
  <si>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</si>
  <si>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</si>
  <si>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</si>
  <si>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</si>
  <si>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</si>
  <si>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</si>
  <si>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</si>
  <si>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</si>
  <si>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</si>
  <si>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</si>
  <si>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</si>
  <si>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</si>
  <si>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</si>
  <si>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</si>
  <si>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</si>
  <si>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</si>
  <si>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</si>
  <si>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</si>
  <si>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</si>
  <si>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</si>
  <si>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</si>
  <si>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</si>
  <si>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</si>
  <si>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</si>
  <si>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</si>
  <si>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</si>
  <si>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</si>
  <si>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</si>
  <si>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</si>
  <si>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</si>
  <si>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</si>
  <si>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</si>
  <si>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</si>
  <si>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</si>
  <si>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</si>
  <si>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</si>
  <si>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</si>
  <si>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</si>
  <si>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</si>
  <si>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</si>
  <si>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</si>
  <si>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</si>
  <si>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</si>
  <si>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</si>
  <si>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</si>
  <si>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</si>
  <si>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</si>
  <si>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</si>
  <si>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</si>
  <si>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</si>
  <si>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</si>
  <si>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</si>
  <si>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</si>
  <si>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</si>
  <si>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</si>
  <si>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</si>
  <si>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</si>
  <si>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</si>
  <si>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</si>
  <si>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</si>
  <si>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</si>
  <si>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</si>
  <si>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</si>
  <si>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</si>
  <si>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</si>
  <si>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</si>
  <si>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</si>
  <si>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</si>
  <si>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</si>
  <si>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</si>
  <si>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</si>
  <si>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</si>
  <si>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</si>
  <si>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</si>
  <si>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</si>
  <si>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</si>
  <si>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</si>
  <si>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</si>
  <si>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</si>
  <si>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</si>
  <si>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</si>
  <si>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</si>
  <si>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</si>
  <si>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</si>
  <si>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</si>
  <si>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</si>
  <si>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</si>
  <si>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</si>
  <si>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</si>
  <si>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</si>
  <si>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</si>
  <si>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</si>
  <si>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</si>
  <si>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</si>
  <si>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</si>
  <si>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</si>
  <si>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</si>
  <si>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</si>
  <si>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</si>
  <si>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</si>
  <si>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</si>
  <si>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</si>
  <si>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</si>
  <si>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</si>
  <si>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</si>
  <si>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</si>
  <si>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</si>
  <si>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</si>
  <si>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</si>
  <si>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</si>
  <si>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</si>
  <si>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</si>
  <si>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</si>
  <si>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</si>
  <si>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</si>
  <si>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</si>
  <si>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</si>
  <si>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</si>
  <si>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</si>
  <si>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</si>
  <si>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</si>
  <si>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</si>
  <si>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</si>
  <si>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</si>
  <si>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</si>
  <si>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</si>
  <si>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</si>
  <si>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</si>
  <si>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</si>
  <si>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</si>
  <si>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</si>
  <si>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</si>
  <si>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</si>
  <si>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</si>
  <si>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</si>
  <si>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</si>
  <si>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</si>
  <si>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</si>
  <si>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</si>
  <si>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</si>
  <si>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</si>
  <si>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</si>
  <si>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</si>
  <si>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</si>
  <si>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</si>
  <si>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</si>
  <si>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</si>
  <si>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</si>
  <si>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</si>
  <si>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</si>
  <si>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</si>
  <si>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</si>
  <si>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</si>
  <si>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</si>
  <si>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</si>
  <si>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</si>
  <si>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</si>
  <si>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</si>
  <si>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</si>
  <si>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</si>
  <si>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</si>
  <si>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</si>
  <si>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</si>
  <si>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</si>
  <si>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</si>
  <si>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</si>
  <si>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</si>
  <si>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</si>
  <si>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</si>
  <si>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</si>
  <si>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</si>
  <si>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</si>
  <si>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</si>
  <si>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</si>
  <si>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</si>
  <si>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</si>
  <si>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</si>
  <si>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</si>
  <si>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</si>
  <si>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</si>
  <si>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</si>
  <si>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</si>
  <si>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</si>
  <si>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</si>
  <si>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</si>
  <si>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</si>
  <si>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</si>
  <si>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</si>
  <si>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</si>
  <si>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</si>
  <si>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</si>
  <si>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</si>
  <si>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</si>
  <si>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</si>
  <si>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</si>
  <si>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</si>
  <si>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</si>
  <si>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</si>
  <si>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</si>
  <si>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</si>
  <si>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</si>
  <si>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</si>
  <si>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</si>
  <si>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</si>
  <si>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</si>
  <si>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</si>
  <si>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</si>
  <si>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</si>
  <si>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</si>
  <si>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</si>
  <si>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</si>
  <si>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</si>
  <si>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</si>
  <si>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</si>
  <si>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</si>
  <si>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</si>
  <si>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</si>
  <si>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</si>
  <si>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</si>
  <si>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</si>
  <si>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</si>
  <si>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</si>
  <si>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</si>
  <si>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</si>
  <si>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</si>
  <si>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</si>
  <si>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</si>
  <si>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</si>
  <si>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</si>
  <si>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</si>
  <si>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</si>
  <si>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</si>
  <si>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</si>
  <si>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</si>
  <si>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</si>
  <si>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</si>
  <si>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</si>
  <si>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</si>
  <si>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</si>
  <si>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</si>
  <si>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</si>
  <si>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</si>
  <si>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</si>
  <si>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</si>
  <si>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</si>
  <si>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</si>
  <si>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</si>
  <si>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</si>
  <si>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</si>
  <si>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</si>
  <si>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</si>
  <si>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</si>
  <si>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</si>
  <si>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</si>
  <si>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</si>
  <si>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</si>
  <si>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</si>
  <si>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</si>
  <si>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</si>
  <si>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</si>
  <si>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</si>
  <si>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</si>
  <si>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</si>
  <si>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</si>
  <si>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</si>
  <si>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</si>
  <si>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</si>
  <si>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</si>
  <si>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</si>
  <si>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</si>
  <si>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</si>
  <si>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</si>
  <si>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</si>
  <si>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</si>
  <si>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</si>
  <si>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</si>
  <si>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</si>
  <si>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</si>
  <si>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</si>
  <si>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</si>
  <si>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</si>
  <si>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</si>
  <si>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</si>
  <si>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</si>
  <si>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</si>
  <si>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</si>
  <si>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</si>
  <si>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</si>
  <si>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</si>
  <si>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</si>
  <si>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</si>
  <si>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</si>
  <si>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</si>
  <si>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</si>
  <si>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</si>
  <si>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</si>
  <si>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</si>
  <si>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</si>
  <si>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</si>
  <si>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</si>
  <si>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</si>
  <si>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</si>
  <si>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</si>
  <si>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</si>
  <si>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</si>
  <si>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</si>
  <si>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</si>
  <si>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</si>
  <si>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</si>
  <si>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</si>
  <si>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</si>
  <si>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</si>
  <si>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</si>
  <si>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</si>
  <si>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</si>
  <si>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</si>
  <si>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</si>
  <si>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</si>
  <si>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</si>
  <si>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</si>
  <si>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</si>
  <si>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</si>
  <si>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</si>
  <si>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</si>
  <si>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</si>
  <si>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</si>
  <si>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</si>
  <si>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</si>
  <si>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</si>
  <si>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</si>
  <si>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</si>
  <si>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</si>
  <si>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</si>
  <si>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</si>
  <si>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</si>
  <si>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</si>
  <si>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</si>
  <si>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</si>
  <si>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</si>
  <si>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</si>
  <si>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</si>
  <si>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</si>
  <si>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</si>
  <si>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</si>
  <si>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</si>
  <si>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</si>
  <si>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</si>
  <si>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</si>
  <si>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</si>
  <si>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</si>
  <si>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</si>
  <si>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</si>
  <si>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</si>
  <si>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</si>
  <si>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</si>
  <si>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</si>
  <si>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</si>
  <si>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</si>
  <si>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</si>
  <si>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</si>
  <si>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</si>
  <si>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</si>
  <si>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</si>
  <si>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</si>
  <si>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</si>
  <si>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</si>
  <si>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</si>
  <si>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</si>
  <si>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</si>
  <si>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</si>
  <si>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</si>
  <si>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</si>
  <si>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</si>
  <si>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</si>
  <si>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</si>
  <si>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</si>
  <si>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</si>
  <si>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</si>
  <si>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</si>
  <si>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</si>
  <si>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</si>
  <si>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</si>
  <si>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</si>
  <si>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</si>
  <si>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</si>
  <si>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</si>
  <si>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</si>
  <si>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</si>
  <si>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</si>
  <si>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</si>
  <si>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</si>
  <si>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</si>
  <si>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</si>
  <si>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</si>
  <si>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</si>
  <si>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</si>
  <si>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</si>
  <si>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</si>
  <si>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</si>
  <si>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</si>
  <si>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</si>
  <si>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</si>
  <si>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</si>
  <si>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</si>
  <si>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</si>
  <si>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</si>
  <si>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</si>
  <si>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</si>
  <si>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</si>
  <si>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</si>
  <si>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</si>
  <si>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</si>
  <si>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</si>
  <si>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</si>
  <si>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</si>
  <si>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</si>
  <si>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</si>
  <si>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</si>
  <si>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</si>
  <si>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</si>
  <si>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</si>
  <si>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</si>
  <si>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</si>
  <si>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</si>
  <si>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</si>
  <si>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</si>
  <si>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</si>
  <si>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</si>
  <si>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</si>
  <si>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</si>
  <si>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</si>
  <si>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</si>
  <si>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</si>
  <si>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</si>
  <si>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</si>
  <si>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</si>
  <si>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</si>
  <si>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</si>
  <si>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</si>
  <si>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</si>
  <si>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</si>
  <si>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</si>
  <si>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</si>
  <si>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</si>
  <si>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</si>
  <si>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</si>
  <si>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</si>
  <si>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</si>
  <si>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</si>
  <si>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</si>
  <si>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</si>
  <si>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</si>
  <si>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</si>
  <si>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</si>
  <si>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</si>
  <si>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</si>
  <si>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</si>
  <si>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</si>
  <si>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</si>
  <si>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</si>
  <si>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</si>
  <si>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</si>
  <si>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</si>
  <si>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</si>
  <si>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</si>
  <si>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</si>
  <si>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</si>
  <si>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</si>
  <si>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</si>
  <si>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</si>
  <si>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</si>
  <si>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</si>
  <si>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</si>
  <si>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</si>
  <si>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</si>
  <si>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</si>
  <si>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</si>
  <si>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</si>
  <si>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</si>
  <si>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</si>
  <si>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</si>
  <si>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</si>
  <si>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</si>
  <si>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</si>
  <si>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</si>
  <si>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</si>
  <si>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</si>
  <si>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</si>
  <si>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</si>
  <si>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</si>
  <si>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</si>
  <si>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</si>
  <si>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</si>
  <si>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</si>
  <si>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</si>
  <si>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</si>
  <si>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</si>
  <si>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</si>
  <si>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</si>
  <si>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</si>
  <si>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</si>
  <si>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</si>
  <si>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</si>
  <si>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</si>
  <si>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</si>
  <si>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</si>
  <si>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</si>
  <si>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</si>
  <si>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</si>
  <si>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</si>
  <si>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</si>
  <si>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</si>
  <si>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</si>
  <si>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</si>
  <si>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</si>
  <si>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</si>
  <si>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</si>
  <si>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</si>
  <si>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</si>
  <si>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</si>
  <si>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</si>
  <si>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</si>
  <si>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</si>
  <si>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</si>
  <si>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</si>
  <si>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</si>
  <si>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</si>
  <si>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</si>
  <si>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</si>
  <si>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</si>
  <si>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</si>
  <si>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</si>
  <si>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</si>
  <si>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</si>
  <si>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</si>
  <si>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</si>
  <si>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</si>
  <si>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</si>
  <si>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</si>
  <si>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</si>
  <si>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</si>
  <si>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</si>
  <si>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</si>
  <si>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</si>
  <si>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</si>
  <si>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</si>
  <si>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</si>
  <si>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</si>
  <si>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</si>
  <si>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</si>
  <si>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</si>
  <si>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</si>
  <si>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</si>
  <si>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</si>
  <si>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</si>
  <si>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</si>
  <si>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</si>
  <si>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</si>
  <si>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</si>
  <si>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</si>
  <si>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</si>
  <si>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</si>
  <si>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</si>
  <si>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</si>
  <si>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</si>
  <si>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</si>
  <si>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</si>
  <si>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</si>
  <si>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</si>
  <si>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</si>
  <si>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</si>
  <si>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</si>
  <si>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</si>
  <si>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</si>
  <si>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</si>
  <si>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</si>
  <si>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</si>
  <si>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</si>
  <si>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</si>
  <si>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</si>
  <si>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</si>
  <si>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</si>
  <si>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</si>
  <si>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</si>
  <si>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</si>
  <si>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</si>
  <si>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</si>
  <si>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</si>
  <si>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</si>
  <si>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</si>
  <si>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</si>
  <si>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</si>
  <si>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</si>
  <si>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</si>
  <si>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</si>
  <si>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</si>
  <si>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</si>
  <si>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</si>
  <si>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</si>
  <si>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</si>
  <si>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</si>
  <si>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</si>
  <si>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</si>
  <si>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</si>
  <si>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</si>
  <si>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</si>
  <si>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</si>
  <si>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</si>
  <si>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</si>
  <si>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</si>
  <si>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</si>
  <si>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</si>
  <si>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</si>
  <si>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</si>
  <si>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</si>
  <si>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</si>
  <si>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</si>
  <si>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</si>
  <si>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</si>
  <si>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</si>
  <si>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</si>
  <si>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</si>
  <si>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</si>
  <si>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</si>
  <si>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</si>
  <si>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</si>
  <si>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</si>
  <si>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</si>
  <si>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</si>
  <si>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</si>
  <si>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</si>
  <si>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</si>
  <si>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</si>
  <si>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</si>
  <si>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</si>
  <si>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</si>
  <si>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</si>
  <si>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</si>
  <si>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</si>
  <si>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</si>
  <si>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</si>
  <si>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</si>
  <si>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</si>
  <si>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</si>
  <si>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</si>
  <si>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</si>
  <si>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</si>
  <si>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</si>
  <si>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</si>
  <si>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</si>
  <si>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</si>
  <si>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</si>
  <si>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</si>
  <si>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</si>
  <si>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</si>
  <si>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</si>
  <si>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</si>
  <si>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</si>
  <si>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</si>
  <si>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</si>
  <si>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</si>
  <si>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</si>
  <si>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</si>
  <si>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</si>
  <si>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</si>
  <si>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</si>
  <si>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</si>
  <si>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</si>
  <si>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</si>
  <si>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</si>
  <si>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</si>
  <si>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</si>
  <si>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</si>
  <si>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</si>
  <si>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</si>
  <si>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</si>
  <si>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</si>
  <si>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</si>
  <si>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</si>
  <si>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</si>
  <si>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</si>
  <si>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</si>
  <si>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</si>
  <si>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</si>
  <si>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</si>
  <si>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</si>
  <si>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</si>
  <si>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</si>
  <si>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</si>
  <si>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</si>
  <si>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</si>
  <si>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</si>
  <si>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</si>
  <si>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</si>
  <si>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</si>
  <si>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</si>
  <si>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</si>
  <si>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</si>
  <si>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</si>
  <si>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</si>
  <si>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</si>
  <si>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</si>
  <si>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</si>
  <si>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</si>
  <si>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</si>
  <si>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</si>
  <si>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</si>
  <si>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</si>
  <si>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</si>
  <si>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</si>
  <si>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</si>
  <si>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</si>
  <si>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</si>
  <si>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</si>
  <si>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</si>
  <si>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</si>
  <si>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</si>
  <si>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</si>
  <si>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</si>
  <si>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</si>
  <si>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</si>
  <si>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</si>
  <si>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</si>
  <si>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</si>
  <si>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</si>
  <si>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</si>
  <si>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</si>
  <si>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</si>
  <si>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</si>
  <si>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</si>
  <si>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</si>
  <si>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</si>
  <si>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</si>
  <si>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</si>
  <si>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</si>
  <si>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</si>
  <si>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</si>
  <si>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</si>
  <si>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</si>
  <si>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</si>
  <si>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</si>
  <si>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</si>
  <si>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</si>
  <si>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</si>
  <si>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</si>
  <si>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</si>
  <si>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</si>
  <si>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</si>
  <si>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</si>
  <si>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</si>
  <si>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</si>
  <si>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</si>
  <si>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</si>
  <si>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</si>
  <si>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</si>
  <si>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</si>
  <si>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</si>
  <si>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</si>
  <si>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</si>
  <si>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</si>
  <si>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</si>
  <si>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</si>
  <si>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</si>
  <si>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</si>
  <si>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</si>
  <si>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</si>
  <si>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</si>
  <si>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</si>
  <si>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</si>
  <si>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</si>
  <si>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</si>
  <si>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</si>
  <si>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</si>
  <si>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</si>
  <si>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</si>
  <si>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</si>
  <si>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</si>
  <si>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</si>
  <si>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</si>
  <si>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</si>
  <si>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</si>
  <si>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</si>
  <si>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</si>
  <si>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</si>
  <si>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</si>
  <si>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</si>
  <si>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</si>
  <si>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</si>
  <si>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</si>
  <si>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</si>
  <si>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</si>
  <si>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</si>
  <si>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</si>
  <si>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</si>
  <si>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</si>
  <si>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</si>
  <si>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</si>
  <si>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</si>
  <si>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</si>
  <si>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</si>
  <si>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</si>
  <si>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</si>
  <si>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</si>
  <si>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</si>
  <si>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</si>
  <si>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</si>
  <si>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</si>
  <si>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</si>
  <si>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</si>
  <si>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</si>
  <si>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</si>
  <si>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</si>
  <si>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</si>
  <si>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</si>
  <si>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</si>
  <si>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</si>
  <si>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</si>
  <si>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</si>
  <si>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</si>
  <si>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</si>
  <si>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</si>
  <si>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</si>
  <si>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</si>
  <si>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</si>
  <si>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</si>
  <si>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</si>
  <si>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</si>
  <si>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</si>
  <si>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</si>
  <si>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</si>
  <si>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</si>
  <si>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</si>
  <si>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</si>
  <si>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</si>
  <si>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</si>
  <si>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</si>
  <si>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</si>
  <si>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</si>
  <si>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</si>
  <si>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</si>
  <si>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</si>
  <si>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</si>
  <si>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</si>
  <si>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</si>
  <si>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</si>
  <si>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</si>
  <si>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</si>
  <si>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</si>
  <si>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</si>
  <si>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</si>
  <si>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</si>
  <si>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</si>
  <si>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</si>
  <si>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</si>
  <si>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</si>
  <si>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</si>
  <si>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</si>
  <si>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</si>
  <si>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</si>
  <si>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</si>
  <si>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</si>
  <si>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</si>
  <si>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</si>
  <si>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</si>
  <si>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</si>
  <si>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</si>
  <si>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</si>
  <si>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</si>
  <si>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</si>
  <si>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</si>
  <si>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</si>
  <si>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</si>
  <si>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</si>
  <si>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</si>
  <si>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</si>
  <si>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</si>
  <si>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</si>
  <si>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</si>
  <si>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</si>
  <si>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</si>
  <si>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</si>
  <si>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</si>
  <si>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</si>
  <si>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</si>
  <si>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</si>
  <si>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</si>
  <si>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</si>
  <si>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</si>
  <si>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</si>
  <si>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</si>
  <si>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</si>
  <si>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</si>
  <si>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</si>
  <si>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</si>
  <si>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</si>
  <si>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</si>
  <si>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</si>
  <si>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</si>
  <si>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</si>
  <si>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</si>
  <si>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</si>
  <si>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</si>
  <si>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</si>
  <si>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</si>
  <si>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</si>
  <si>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</si>
  <si>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</si>
  <si>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</si>
  <si>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</si>
  <si>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</si>
  <si>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</si>
  <si>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</si>
  <si>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</si>
  <si>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</si>
  <si>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</si>
  <si>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</si>
  <si>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</si>
  <si>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</si>
  <si>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</si>
  <si>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</si>
  <si>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</si>
  <si>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</si>
  <si>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</si>
  <si>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</si>
  <si>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</si>
  <si>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</si>
  <si>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</si>
  <si>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</si>
  <si>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</si>
  <si>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</si>
  <si>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</si>
  <si>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</si>
  <si>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</si>
  <si>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</si>
  <si>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</si>
  <si>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</si>
  <si>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</si>
  <si>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</si>
  <si>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</si>
  <si>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</si>
  <si>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</si>
  <si>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</si>
  <si>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</si>
  <si>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</si>
  <si>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</si>
  <si>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</si>
  <si>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</si>
  <si>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</si>
  <si>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</si>
  <si>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</si>
  <si>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</si>
  <si>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</si>
  <si>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</si>
  <si>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</si>
  <si>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</si>
  <si>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</si>
  <si>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</si>
  <si>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</si>
  <si>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</si>
  <si>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</si>
  <si>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</si>
  <si>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</si>
  <si>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</si>
  <si>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</si>
  <si>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</si>
  <si>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</si>
  <si>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</si>
  <si>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</si>
  <si>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</si>
  <si>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</si>
  <si>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</si>
  <si>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</si>
  <si>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</si>
  <si>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</si>
  <si>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</si>
  <si>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</si>
  <si>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</si>
  <si>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</si>
  <si>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</si>
  <si>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</si>
  <si>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</si>
  <si>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</si>
  <si>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</si>
  <si>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</si>
  <si>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</si>
  <si>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</si>
  <si>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</si>
  <si>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</si>
  <si>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</si>
  <si>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</si>
  <si>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</si>
  <si>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</si>
  <si>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</si>
  <si>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</si>
  <si>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</si>
  <si>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</si>
  <si>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</si>
  <si>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</si>
  <si>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</si>
  <si>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</si>
  <si>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</si>
  <si>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</si>
  <si>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</si>
  <si>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</si>
  <si>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</si>
  <si>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</si>
  <si>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</si>
  <si>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</si>
  <si>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</si>
  <si>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</si>
  <si>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</si>
  <si>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</si>
  <si>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</si>
  <si>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</si>
  <si>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</si>
  <si>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</si>
  <si>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</si>
  <si>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</si>
  <si>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</si>
  <si>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</si>
  <si>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</si>
  <si>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</si>
  <si>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</si>
  <si>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</si>
  <si>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</si>
  <si>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</si>
  <si>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</si>
  <si>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</si>
  <si>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</si>
  <si>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</si>
  <si>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</si>
  <si>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</si>
  <si>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</si>
  <si>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</si>
  <si>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</si>
  <si>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</si>
  <si>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</si>
  <si>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</si>
  <si>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</si>
  <si>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</si>
  <si>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</si>
  <si>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</si>
  <si>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</si>
  <si>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</si>
  <si>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</si>
  <si>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</si>
  <si>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</si>
  <si>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</si>
  <si>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</si>
  <si>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</si>
  <si>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</si>
  <si>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</si>
  <si>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</si>
  <si>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</si>
  <si>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</si>
  <si>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</si>
  <si>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</si>
  <si>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</si>
  <si>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</si>
  <si>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</si>
  <si>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</si>
  <si>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</si>
  <si>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</si>
  <si>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</si>
  <si>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</si>
  <si>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</si>
  <si>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</si>
  <si>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</si>
  <si>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</si>
  <si>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</si>
  <si>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</si>
  <si>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</si>
  <si>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</si>
  <si>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</si>
  <si>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</si>
  <si>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</si>
  <si>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</si>
  <si>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</si>
  <si>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</si>
  <si>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</si>
  <si>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</si>
  <si>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</si>
  <si>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</si>
  <si>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</si>
  <si>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</si>
  <si>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</si>
  <si>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</si>
  <si>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</si>
  <si>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</si>
  <si>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</si>
  <si>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</si>
  <si>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</si>
  <si>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</si>
  <si>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</si>
  <si>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</si>
  <si>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</si>
  <si>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</si>
  <si>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</si>
  <si>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</si>
  <si>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</si>
  <si>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</si>
  <si>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</si>
  <si>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</si>
  <si>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</si>
  <si>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</si>
  <si>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</si>
  <si>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</si>
  <si>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</si>
  <si>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</si>
  <si>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</si>
  <si>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</si>
  <si>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</si>
  <si>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</si>
  <si>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</si>
  <si>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</si>
  <si>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</si>
  <si>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</si>
  <si>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</si>
  <si>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</si>
  <si>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</si>
  <si>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</si>
  <si>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</si>
  <si>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</si>
  <si>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</si>
  <si>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</si>
  <si>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</si>
  <si>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</si>
  <si>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</si>
  <si>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</si>
  <si>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</si>
  <si>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</si>
  <si>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</si>
  <si>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</si>
  <si>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</si>
  <si>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</si>
  <si>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</si>
  <si>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</si>
  <si>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</si>
  <si>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</si>
  <si>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</si>
  <si>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</si>
  <si>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</si>
  <si>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</si>
  <si>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</si>
  <si>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</si>
  <si>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</si>
  <si>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</si>
  <si>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</si>
  <si>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</si>
  <si>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</si>
  <si>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</si>
  <si>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</si>
  <si>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</si>
  <si>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</si>
  <si>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</si>
  <si>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</si>
  <si>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</si>
  <si>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</si>
  <si>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</si>
  <si>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</si>
  <si>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</si>
  <si>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</si>
  <si>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</si>
  <si>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</si>
  <si>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</si>
  <si>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</si>
  <si>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</si>
  <si>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</si>
  <si>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</si>
  <si>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</si>
  <si>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</si>
  <si>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</si>
  <si>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</si>
  <si>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</si>
  <si>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</si>
  <si>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</si>
  <si>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</si>
  <si>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</si>
  <si>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</si>
  <si>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</si>
  <si>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</si>
  <si>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</si>
  <si>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</si>
  <si>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</si>
  <si>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</si>
  <si>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</si>
  <si>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</si>
  <si>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</si>
  <si>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</si>
  <si>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</si>
  <si>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</si>
  <si>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</si>
  <si>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</si>
  <si>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</si>
  <si>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</si>
  <si>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</si>
  <si>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</si>
  <si>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</si>
  <si>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</si>
  <si>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</si>
  <si>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</si>
  <si>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</si>
  <si>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</si>
  <si>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</si>
  <si>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</si>
  <si>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</si>
  <si>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</si>
  <si>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</si>
  <si>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</si>
  <si>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</si>
  <si>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</si>
  <si>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</si>
  <si>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</si>
  <si>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</si>
  <si>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</si>
  <si>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</si>
  <si>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</si>
  <si>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</si>
  <si>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</si>
  <si>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</si>
  <si>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</si>
  <si>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</si>
  <si>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</si>
  <si>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</si>
  <si>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</si>
  <si>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</si>
  <si>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</si>
  <si>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</si>
  <si>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</si>
  <si>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</si>
  <si>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</si>
  <si>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</si>
  <si>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</si>
  <si>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</si>
  <si>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</si>
  <si>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</si>
  <si>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</si>
  <si>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</si>
  <si>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</si>
  <si>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</si>
  <si>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</si>
  <si>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</si>
  <si>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</si>
  <si>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</si>
  <si>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</si>
  <si>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</si>
  <si>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</si>
  <si>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</si>
  <si>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</si>
  <si>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</si>
  <si>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</si>
  <si>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</si>
  <si>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</si>
  <si>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</si>
  <si>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</si>
  <si>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</si>
  <si>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</si>
  <si>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</si>
  <si>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</si>
  <si>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</si>
  <si>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</si>
  <si>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</si>
  <si>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</si>
  <si>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</si>
  <si>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</si>
  <si>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</si>
  <si>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</si>
  <si>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</si>
  <si>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</si>
  <si>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</si>
  <si>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</si>
  <si>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</si>
  <si>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</si>
  <si>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</si>
  <si>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</si>
  <si>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</si>
  <si>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</si>
  <si>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</si>
  <si>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</si>
  <si>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</si>
  <si>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</si>
  <si>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</si>
  <si>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</si>
  <si>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</si>
  <si>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</si>
  <si>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</si>
  <si>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</si>
  <si>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</si>
  <si>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</si>
  <si>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</si>
  <si>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</si>
  <si>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</si>
  <si>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</si>
  <si>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</si>
  <si>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</si>
  <si>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</si>
  <si>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</si>
  <si>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</si>
  <si>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</si>
  <si>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</si>
  <si>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</si>
  <si>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</si>
  <si>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</si>
  <si>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</si>
  <si>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</si>
  <si>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</si>
  <si>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</si>
  <si>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</si>
  <si>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</si>
  <si>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</si>
  <si>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</si>
  <si>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</si>
  <si>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</si>
  <si>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</si>
  <si>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</si>
  <si>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</si>
  <si>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</si>
  <si>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</si>
  <si>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</si>
  <si>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</si>
  <si>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</si>
  <si>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</si>
  <si>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</si>
  <si>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</si>
  <si>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</si>
  <si>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</si>
  <si>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</si>
  <si>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</si>
  <si>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</si>
  <si>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</si>
  <si>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</si>
  <si>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</si>
  <si>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</si>
  <si>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</si>
  <si>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</si>
  <si>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</si>
  <si>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</si>
  <si>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</si>
  <si>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</si>
  <si>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</si>
  <si>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</si>
  <si>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</si>
  <si>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</si>
  <si>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</si>
  <si>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</si>
  <si>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</si>
  <si>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</si>
  <si>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</si>
  <si>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</si>
  <si>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</si>
  <si>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</si>
  <si>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</si>
  <si>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</si>
  <si>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</si>
  <si>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</si>
  <si>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</si>
  <si>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</si>
  <si>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</si>
  <si>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</si>
  <si>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</si>
  <si>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</si>
  <si>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</si>
  <si>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</si>
  <si>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</si>
  <si>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</si>
  <si>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</si>
  <si>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</si>
  <si>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</si>
  <si>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</si>
  <si>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</si>
  <si>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</si>
  <si>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</si>
  <si>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</si>
  <si>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</si>
  <si>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</si>
  <si>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</si>
  <si>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</si>
  <si>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</si>
  <si>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</si>
  <si>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</si>
  <si>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</si>
  <si>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</si>
  <si>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</si>
  <si>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</si>
  <si>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</si>
  <si>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</si>
  <si>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</si>
  <si>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</si>
  <si>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</si>
  <si>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</si>
  <si>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</si>
  <si>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</si>
  <si>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</si>
  <si>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</si>
  <si>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</si>
  <si>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</si>
  <si>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</si>
  <si>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</si>
  <si>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</si>
  <si>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</si>
  <si>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</si>
  <si>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</si>
  <si>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</si>
  <si>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</si>
  <si>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</si>
  <si>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</si>
  <si>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</si>
  <si>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</si>
  <si>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</si>
  <si>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</si>
  <si>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</si>
  <si>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</si>
  <si>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</si>
  <si>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</si>
  <si>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</si>
  <si>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</si>
  <si>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</si>
  <si>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</si>
  <si>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</si>
  <si>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</si>
  <si>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</si>
  <si>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</si>
  <si>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</si>
  <si>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</si>
  <si>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</si>
  <si>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</si>
  <si>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</si>
  <si>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</si>
  <si>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</si>
  <si>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</si>
  <si>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</si>
  <si>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</si>
  <si>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</si>
  <si>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</si>
  <si>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</si>
  <si>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</si>
  <si>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</si>
  <si>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</si>
  <si>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</si>
  <si>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</si>
  <si>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</si>
  <si>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</si>
  <si>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</si>
  <si>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</si>
  <si>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</si>
  <si>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</si>
  <si>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</si>
  <si>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</si>
  <si>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</si>
  <si>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</si>
  <si>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</si>
  <si>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</si>
  <si>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</si>
  <si>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</si>
  <si>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</si>
  <si>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</si>
  <si>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</si>
  <si>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</si>
  <si>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</si>
  <si>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</si>
  <si>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</si>
  <si>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</si>
  <si>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</si>
  <si>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</si>
  <si>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</si>
  <si>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</si>
  <si>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</si>
  <si>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</si>
  <si>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</si>
  <si>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</si>
  <si>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</si>
  <si>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</si>
  <si>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</si>
  <si>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</si>
  <si>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</si>
  <si>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</si>
  <si>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</si>
  <si>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</si>
  <si>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</si>
  <si>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</si>
  <si>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</si>
  <si>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</si>
  <si>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</si>
  <si>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</si>
  <si>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</si>
  <si>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</si>
  <si>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</si>
  <si>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</si>
  <si>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</si>
  <si>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</si>
  <si>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</si>
  <si>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</si>
  <si>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</si>
  <si>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</si>
  <si>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</si>
  <si>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</si>
  <si>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</si>
  <si>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</si>
  <si>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</si>
  <si>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</si>
  <si>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</si>
  <si>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</si>
  <si>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</si>
  <si>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</si>
  <si>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</si>
  <si>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</si>
  <si>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</si>
  <si>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</si>
  <si>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</si>
  <si>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</si>
  <si>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</si>
  <si>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</si>
  <si>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</si>
  <si>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</si>
  <si>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</si>
  <si>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</si>
  <si>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</si>
  <si>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</si>
  <si>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</si>
  <si>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</si>
  <si>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</si>
  <si>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</si>
  <si>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</si>
  <si>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</si>
  <si>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</si>
  <si>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</si>
  <si>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</si>
  <si>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</si>
  <si>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</si>
  <si>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</si>
  <si>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</si>
  <si>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</si>
  <si>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</si>
  <si>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</si>
  <si>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</si>
  <si>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</si>
  <si>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</si>
  <si>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</si>
  <si>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</si>
  <si>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</si>
  <si>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</si>
  <si>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</si>
  <si>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</si>
  <si>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</si>
  <si>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</si>
  <si>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</si>
  <si>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</si>
  <si>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</si>
  <si>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</si>
  <si>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</si>
  <si>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</si>
  <si>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</si>
  <si>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</si>
  <si>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</si>
  <si>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</si>
  <si>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</si>
  <si>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</si>
  <si>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</si>
  <si>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</si>
  <si>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</si>
  <si>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</si>
  <si>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</si>
  <si>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</si>
  <si>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</si>
  <si>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</si>
  <si>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</si>
  <si>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</si>
  <si>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</si>
  <si>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</si>
  <si>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</si>
  <si>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</si>
  <si>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</si>
  <si>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</si>
  <si>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</si>
  <si>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</si>
  <si>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</si>
  <si>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</si>
  <si>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</si>
  <si>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</si>
  <si>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</si>
  <si>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</si>
  <si>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</si>
  <si>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</si>
  <si>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</si>
  <si>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</si>
  <si>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</si>
  <si>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</si>
  <si>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</si>
  <si>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</si>
  <si>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</si>
  <si>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</si>
  <si>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</si>
  <si>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</si>
  <si>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</si>
  <si>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</si>
  <si>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</si>
  <si>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</si>
  <si>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</si>
  <si>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</si>
  <si>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</si>
  <si>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</si>
  <si>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</si>
  <si>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</si>
  <si>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</si>
  <si>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</si>
  <si>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</si>
  <si>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</si>
  <si>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</si>
  <si>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</si>
  <si>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</si>
  <si>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</si>
  <si>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</si>
  <si>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</si>
  <si>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</si>
  <si>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</si>
  <si>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</si>
  <si>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</si>
  <si>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</si>
  <si>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</si>
  <si>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</si>
  <si>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</si>
  <si>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</si>
  <si>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</si>
  <si>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</si>
  <si>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</si>
  <si>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</si>
  <si>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</si>
  <si>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</si>
  <si>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</si>
  <si>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</si>
  <si>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</si>
  <si>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</si>
  <si>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</si>
  <si>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</si>
  <si>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</si>
  <si>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</si>
  <si>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</si>
  <si>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</si>
  <si>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</si>
  <si>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</si>
  <si>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</si>
  <si>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</si>
  <si>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</si>
  <si>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</si>
  <si>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</si>
  <si>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</si>
  <si>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</si>
  <si>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</si>
  <si>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</si>
  <si>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</si>
  <si>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</si>
  <si>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</si>
  <si>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</si>
  <si>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</si>
  <si>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</si>
  <si>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</si>
  <si>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</si>
  <si>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</si>
  <si>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</si>
  <si>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</si>
  <si>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</si>
  <si>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</si>
  <si>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</si>
  <si>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</si>
  <si>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</si>
  <si>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</si>
  <si>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</si>
  <si>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</si>
  <si>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</si>
  <si>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</si>
  <si>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</si>
  <si>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</si>
  <si>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</si>
  <si>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</si>
  <si>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</si>
  <si>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</si>
  <si>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</si>
  <si>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</si>
  <si>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</si>
  <si>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</si>
  <si>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</si>
  <si>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</si>
  <si>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</si>
  <si>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</si>
  <si>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</si>
  <si>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</si>
  <si>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</si>
  <si>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</si>
  <si>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</si>
  <si>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</si>
  <si>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</si>
  <si>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</si>
  <si>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</si>
  <si>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</si>
  <si>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</si>
  <si>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</si>
  <si>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</si>
  <si>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</si>
  <si>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</si>
  <si>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</si>
  <si>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</si>
  <si>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</si>
  <si>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</si>
  <si>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</si>
  <si>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</si>
  <si>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</si>
  <si>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</si>
  <si>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</si>
  <si>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</si>
  <si>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</si>
  <si>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</si>
  <si>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</si>
  <si>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</si>
  <si>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</si>
  <si>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</si>
  <si>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</si>
  <si>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</si>
  <si>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</si>
  <si>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</si>
  <si>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</si>
  <si>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</si>
  <si>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</si>
  <si>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</si>
  <si>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</si>
  <si>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</si>
  <si>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</si>
  <si>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</si>
  <si>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</si>
  <si>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</si>
  <si>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</si>
  <si>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</si>
  <si>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</si>
  <si>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</si>
  <si>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</si>
  <si>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</si>
  <si>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</si>
  <si>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</si>
  <si>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</si>
  <si>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</si>
  <si>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</si>
  <si>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</si>
  <si>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</si>
  <si>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</si>
  <si>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</si>
  <si>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</si>
  <si>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</si>
  <si>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</si>
  <si>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</si>
  <si>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</si>
  <si>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</si>
  <si>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</si>
  <si>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</si>
  <si>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</si>
  <si>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</si>
  <si>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</si>
  <si>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</si>
  <si>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</si>
  <si>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</si>
  <si>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</si>
  <si>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</si>
  <si>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</si>
  <si>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</si>
  <si>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</si>
  <si>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</si>
  <si>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</si>
  <si>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</si>
  <si>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</si>
  <si>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</si>
  <si>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</si>
  <si>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</si>
  <si>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</si>
  <si>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</si>
  <si>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</si>
  <si>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</si>
  <si>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</si>
  <si>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</si>
  <si>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</si>
  <si>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</si>
  <si>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</si>
  <si>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</si>
  <si>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</si>
  <si>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</si>
  <si>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</si>
  <si>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</si>
  <si>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</si>
  <si>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</si>
  <si>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</si>
  <si>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</si>
  <si>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</si>
  <si>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</si>
  <si>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</si>
  <si>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</si>
  <si>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</si>
  <si>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</si>
  <si>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</si>
  <si>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</si>
  <si>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</si>
  <si>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</si>
  <si>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</si>
  <si>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</si>
  <si>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</si>
  <si>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</si>
  <si>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</si>
  <si>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</si>
  <si>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</si>
  <si>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</si>
  <si>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</si>
  <si>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</si>
  <si>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</si>
  <si>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</si>
  <si>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</si>
  <si>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</si>
  <si>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</si>
  <si>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</si>
  <si>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</si>
  <si>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</si>
  <si>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</si>
  <si>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</si>
  <si>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</si>
  <si>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</si>
  <si>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</si>
  <si>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</si>
  <si>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</si>
  <si>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</si>
  <si>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</si>
  <si>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</si>
  <si>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</si>
  <si>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</si>
  <si>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</si>
  <si>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</si>
  <si>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</si>
  <si>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</si>
  <si>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</si>
  <si>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</si>
  <si>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</si>
  <si>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</si>
  <si>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</si>
  <si>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</si>
  <si>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</si>
  <si>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</si>
  <si>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</si>
  <si>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</si>
  <si>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</si>
  <si>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</si>
  <si>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</si>
  <si>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</si>
  <si>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</si>
  <si>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</si>
  <si>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</si>
  <si>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</si>
  <si>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</si>
  <si>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</si>
  <si>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</si>
  <si>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</si>
  <si>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</si>
  <si>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</si>
  <si>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</si>
  <si>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</si>
  <si>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</si>
  <si>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</si>
  <si>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</si>
  <si>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</si>
  <si>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</si>
  <si>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</si>
  <si>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</si>
  <si>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</si>
  <si>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</si>
  <si>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</si>
  <si>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</si>
  <si>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</si>
  <si>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</si>
  <si>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</si>
  <si>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</si>
  <si>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</si>
  <si>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</si>
  <si>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</si>
  <si>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</si>
  <si>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</si>
  <si>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</si>
  <si>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</si>
  <si>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</si>
  <si>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</si>
  <si>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</si>
  <si>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</si>
  <si>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</si>
  <si>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</si>
  <si>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</si>
  <si>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</si>
  <si>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</si>
  <si>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</si>
  <si>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</si>
  <si>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</si>
  <si>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</si>
  <si>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</si>
  <si>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</si>
  <si>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</si>
  <si>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</si>
  <si>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</si>
  <si>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</si>
  <si>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</si>
  <si>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</si>
  <si>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</si>
  <si>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</si>
  <si>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</si>
  <si>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</si>
  <si>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</si>
  <si>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</si>
  <si>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</si>
  <si>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</si>
  <si>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</si>
  <si>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</si>
  <si>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</si>
  <si>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</si>
  <si>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</si>
  <si>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</si>
  <si>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</si>
  <si>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</si>
  <si>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</si>
  <si>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</si>
  <si>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</si>
  <si>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</si>
  <si>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</si>
  <si>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</si>
  <si>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</si>
  <si>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</si>
  <si>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</si>
  <si>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</si>
  <si>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</si>
  <si>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</si>
  <si>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</si>
  <si>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</si>
  <si>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</si>
  <si>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</si>
  <si>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</si>
  <si>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</si>
  <si>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</si>
  <si>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</si>
  <si>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</si>
  <si>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</si>
  <si>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</si>
  <si>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</si>
  <si>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</si>
  <si>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</si>
  <si>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</si>
  <si>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</si>
  <si>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</si>
  <si>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</si>
  <si>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</si>
  <si>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</si>
  <si>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</si>
  <si>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</si>
  <si>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</si>
  <si>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</si>
  <si>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</si>
  <si>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</si>
  <si>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</si>
  <si>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</si>
  <si>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</si>
  <si>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</si>
  <si>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</si>
  <si>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</si>
  <si>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</si>
  <si>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</si>
  <si>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</si>
  <si>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</si>
  <si>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</si>
  <si>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</si>
  <si>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</si>
  <si>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</si>
  <si>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</si>
  <si>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</si>
  <si>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</si>
  <si>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</si>
  <si>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</si>
  <si>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</si>
  <si>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</si>
  <si>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</si>
  <si>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</si>
  <si>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</si>
  <si>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</si>
  <si>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</si>
  <si>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</si>
  <si>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</si>
  <si>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</si>
  <si>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</si>
  <si>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</si>
  <si>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</si>
  <si>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</si>
  <si>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</si>
  <si>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</si>
  <si>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</si>
  <si>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</si>
  <si>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</si>
  <si>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</si>
  <si>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</si>
  <si>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</si>
  <si>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</si>
  <si>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</si>
  <si>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</si>
  <si>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</si>
  <si>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</si>
  <si>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</si>
  <si>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</si>
  <si>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</si>
  <si>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</si>
  <si>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</si>
  <si>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</si>
  <si>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</si>
  <si>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</si>
  <si>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</si>
  <si>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</si>
  <si>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</si>
  <si>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</si>
  <si>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</si>
  <si>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</si>
  <si>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</si>
  <si>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</si>
  <si>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</si>
  <si>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</si>
  <si>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</si>
  <si>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</si>
  <si>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</si>
  <si>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</si>
  <si>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</si>
  <si>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</si>
  <si>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</si>
  <si>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</si>
  <si>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</si>
  <si>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</si>
  <si>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</si>
  <si>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</si>
  <si>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</si>
  <si>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</si>
  <si>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</si>
  <si>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</si>
  <si>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</si>
  <si>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</si>
  <si>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</si>
  <si>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</si>
  <si>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</si>
  <si>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</si>
  <si>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</si>
  <si>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</si>
  <si>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</si>
  <si>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</si>
  <si>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</si>
  <si>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</si>
  <si>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</si>
  <si>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</si>
  <si>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</si>
  <si>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</si>
  <si>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</si>
  <si>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</si>
  <si>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</si>
  <si>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</si>
  <si>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</si>
  <si>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</si>
  <si>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</si>
  <si>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</si>
  <si>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</si>
  <si>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</si>
  <si>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</si>
  <si>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</si>
  <si>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</si>
  <si>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</si>
  <si>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</si>
  <si>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</si>
  <si>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</si>
  <si>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</si>
  <si>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</si>
  <si>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</si>
  <si>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</si>
  <si>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</si>
  <si>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</si>
  <si>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</si>
  <si>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</si>
  <si>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</si>
  <si>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</si>
  <si>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</si>
  <si>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</si>
  <si>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</si>
  <si>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</si>
  <si>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</si>
  <si>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</si>
  <si>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</si>
  <si>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</si>
  <si>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</si>
  <si>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</si>
  <si>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</si>
  <si>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</si>
  <si>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</si>
  <si>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</si>
  <si>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</si>
  <si>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</si>
  <si>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</si>
  <si>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</si>
  <si>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</si>
  <si>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</si>
  <si>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</si>
  <si>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</si>
  <si>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</si>
  <si>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</si>
  <si>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</si>
  <si>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</si>
  <si>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</si>
  <si>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</si>
  <si>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</si>
  <si>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</si>
  <si>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</si>
  <si>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</si>
  <si>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</si>
  <si>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</si>
  <si>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</si>
  <si>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</si>
  <si>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</si>
  <si>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</si>
  <si>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</si>
  <si>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</si>
  <si>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</si>
  <si>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</si>
  <si>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</si>
  <si>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</si>
  <si>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</si>
  <si>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</si>
  <si>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</si>
  <si>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</si>
  <si>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</si>
  <si>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</si>
  <si>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</si>
  <si>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</si>
  <si>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</si>
  <si>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</si>
  <si>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</si>
  <si>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</si>
  <si>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</si>
  <si>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</si>
  <si>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</si>
  <si>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</si>
  <si>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</si>
  <si>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</si>
  <si>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</si>
  <si>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</si>
  <si>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</si>
  <si>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</si>
  <si>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</si>
  <si>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</si>
  <si>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</si>
  <si>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</si>
  <si>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</si>
  <si>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</si>
  <si>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</si>
  <si>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</si>
  <si>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</si>
  <si>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</si>
  <si>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</si>
  <si>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</si>
  <si>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</si>
  <si>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</si>
  <si>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</si>
  <si>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</si>
  <si>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</si>
  <si>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</si>
  <si>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</si>
  <si>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</si>
  <si>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</si>
  <si>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</si>
  <si>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</si>
  <si>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</si>
  <si>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</si>
  <si>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</si>
  <si>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</si>
  <si>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</si>
  <si>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</si>
  <si>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</si>
  <si>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</si>
  <si>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</si>
  <si>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</si>
  <si>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</si>
  <si>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</si>
  <si>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</si>
  <si>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</si>
  <si>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</si>
  <si>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</si>
  <si>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</si>
  <si>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</si>
  <si>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</si>
  <si>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</si>
  <si>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</si>
  <si>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</si>
  <si>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</si>
  <si>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</si>
  <si>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</si>
  <si>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</si>
  <si>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</si>
  <si>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</si>
  <si>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</si>
  <si>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</si>
  <si>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</si>
  <si>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</si>
  <si>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</si>
  <si>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</si>
  <si>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</si>
  <si>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</si>
  <si>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</si>
  <si>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</si>
  <si>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</si>
  <si>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</si>
  <si>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</si>
  <si>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</si>
  <si>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</si>
  <si>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</si>
  <si>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</si>
  <si>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</si>
  <si>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</si>
  <si>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</si>
  <si>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</si>
  <si>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</si>
  <si>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</si>
  <si>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</si>
  <si>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</si>
  <si>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</si>
  <si>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</si>
  <si>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</si>
  <si>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</si>
  <si>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</si>
  <si>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</si>
  <si>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</si>
  <si>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</si>
  <si>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</si>
  <si>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</si>
  <si>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</si>
  <si>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</si>
  <si>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</si>
  <si>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</si>
  <si>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</si>
  <si>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</si>
  <si>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</si>
  <si>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</si>
  <si>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</si>
  <si>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</si>
  <si>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</si>
  <si>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</si>
  <si>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</si>
  <si>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</si>
  <si>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</si>
  <si>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</si>
  <si>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</si>
  <si>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</si>
  <si>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</si>
  <si>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</si>
  <si>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</si>
  <si>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</si>
  <si>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</si>
  <si>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</si>
  <si>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</si>
  <si>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</si>
  <si>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</si>
  <si>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</si>
  <si>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</si>
  <si>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</si>
  <si>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</si>
  <si>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</si>
  <si>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</si>
  <si>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</si>
  <si>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</si>
  <si>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</si>
  <si>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</si>
  <si>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</si>
  <si>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 xml:space="preserve">PRESTAR CON PLENA AUTONOMÍA ADMINISTRATIVA LOS SERVICIOS PROFESIONALES  PARA LA ELABORAR LOS INFORMES DE LEY COMO APOYO DE LA OFICINA DE CONTROL INTERNO DEL INSTITUTO DE CASAS FISCALES DEL EJÉRCITO. </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</si>
  <si>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</si>
  <si>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</si>
  <si>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PRESTACIÓN DE SERVICIOS PROFESIONALES DE APOYO A LA GESTION PARA REALIZAR LA IMPLEMENTACION DEL SISTEMA EN ISO 27001 Y EL SISTEMA DE GESTION DE CALIDAD ISO 9001 DEL INSTITUTO DE CASAS FISCALES DEL EJERCITO.</t>
  </si>
  <si>
    <t>46171600
45121500
45121600
43211700</t>
  </si>
  <si>
    <t>ADQUISICIÓN DE ELEMENTOS QUE COMPONEN LOS CIRCUITOS CERRADOS DE TELEVISION DE LOS CONJUNTOS RESIDENCIALES DEL INSTITUTO DE CASAS FISCALES DEL EJÉRCITO UBICADOS EN LA CIUDAD DE BOGOTÁ</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</si>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</sst>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8">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8" fillId="13" borderId="1" xfId="0" applyFont="1" applyFill="1" applyBorder="1" applyAlignment="1">
      <alignment vertical="center" wrapText="1"/>
    </xf>
    <xf numFmtId="164" fontId="22" fillId="13" borderId="1" xfId="6" applyNumberFormat="1" applyFont="1" applyFill="1" applyBorder="1" applyAlignment="1" applyProtection="1">
      <alignment horizontal="center" vertical="center" wrapText="1"/>
      <protection locked="0"/>
    </xf>
    <xf numFmtId="167" fontId="22" fillId="13" borderId="1" xfId="6" applyNumberFormat="1" applyFont="1" applyFill="1" applyBorder="1" applyAlignment="1" applyProtection="1">
      <alignment horizontal="center" vertical="center" wrapText="1"/>
      <protection locked="0"/>
    </xf>
    <xf numFmtId="4" fontId="22" fillId="13" borderId="1" xfId="6" applyNumberFormat="1" applyFont="1" applyFill="1" applyBorder="1" applyAlignment="1" applyProtection="1">
      <alignment horizontal="right" vertical="center" wrapText="1"/>
    </xf>
    <xf numFmtId="0" fontId="17" fillId="13" borderId="1" xfId="0" applyFont="1" applyFill="1" applyBorder="1" applyAlignment="1" applyProtection="1">
      <alignment horizontal="justify" vertical="center" wrapText="1"/>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23.131.133\Planeacion\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82"/>
  <sheetViews>
    <sheetView showGridLines="0" tabSelected="1" topLeftCell="G6" zoomScale="50" zoomScaleNormal="50" workbookViewId="0">
      <pane ySplit="2" topLeftCell="A8" activePane="bottomLeft" state="frozen"/>
      <selection activeCell="B6" sqref="B6"/>
      <selection pane="bottomLeft" activeCell="N87" sqref="N87:V90"/>
    </sheetView>
  </sheetViews>
  <sheetFormatPr baseColWidth="10" defaultColWidth="11.5546875" defaultRowHeight="15" x14ac:dyDescent="0.25"/>
  <cols>
    <col min="1" max="1" width="4.33203125" style="56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6" x14ac:dyDescent="0.3">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370000000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-280000000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370000000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-280000000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370000000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-280000000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130000000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-130000000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130000000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30"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430">
        <f>100000000+30000000</f>
        <v>130000000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2979000000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469400000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28900000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8900000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8000000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245000000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20000000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20000000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92">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5">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2509600000</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30" x14ac:dyDescent="0.25">
      <c r="B112" s="85"/>
      <c r="C112" s="86"/>
      <c r="D112" s="86"/>
      <c r="E112" s="86"/>
      <c r="F112" s="86"/>
      <c r="G112" s="86"/>
      <c r="H112" s="86"/>
      <c r="I112" s="86"/>
      <c r="J112" s="86"/>
      <c r="K112" s="93" t="s">
        <v>106866</v>
      </c>
      <c r="L112" s="122">
        <v>84131600</v>
      </c>
      <c r="M112" s="126" t="s">
        <v>106906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1787000000</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5">
      <c r="B125" s="85"/>
      <c r="C125" s="86"/>
      <c r="D125" s="86"/>
      <c r="E125" s="86"/>
      <c r="F125" s="86"/>
      <c r="G125" s="86"/>
      <c r="H125" s="86"/>
      <c r="I125" s="86"/>
      <c r="J125" s="86"/>
      <c r="K125" s="93" t="s">
        <v>106997</v>
      </c>
      <c r="L125" s="52">
        <v>81101500</v>
      </c>
      <c r="M125" s="99" t="s">
        <v>113830</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5">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5">
      <c r="B132" s="85"/>
      <c r="C132" s="86"/>
      <c r="D132" s="86"/>
      <c r="E132" s="86"/>
      <c r="F132" s="86"/>
      <c r="G132" s="86"/>
      <c r="H132" s="86"/>
      <c r="I132" s="86"/>
      <c r="J132" s="86"/>
      <c r="K132" s="93" t="s">
        <v>106997</v>
      </c>
      <c r="L132" s="52">
        <v>43232407</v>
      </c>
      <c r="M132" s="89" t="s">
        <v>113837</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5">
      <c r="B151" s="85"/>
      <c r="C151" s="86"/>
      <c r="D151" s="86"/>
      <c r="E151" s="86"/>
      <c r="F151" s="86"/>
      <c r="G151" s="86"/>
      <c r="H151" s="86"/>
      <c r="I151" s="86"/>
      <c r="J151" s="86"/>
      <c r="K151" s="93" t="s">
        <v>106997</v>
      </c>
      <c r="L151" s="568">
        <v>80101500</v>
      </c>
      <c r="M151" s="99" t="s">
        <v>113838</v>
      </c>
      <c r="N151" s="90">
        <v>45706</v>
      </c>
      <c r="O151" s="90" t="s">
        <v>113001</v>
      </c>
      <c r="P151" s="91" t="s">
        <v>113007</v>
      </c>
      <c r="Q151" s="91" t="s">
        <v>113053</v>
      </c>
      <c r="R151" s="350"/>
      <c r="S151" s="572">
        <f>10800000</f>
        <v>10800000</v>
      </c>
      <c r="T151" s="527"/>
      <c r="U151" s="128"/>
      <c r="V151" s="131"/>
      <c r="W151" s="93" t="s">
        <v>113839</v>
      </c>
      <c r="X151" s="550"/>
      <c r="Y151" s="550"/>
      <c r="Z151" s="550"/>
      <c r="AA151" s="550"/>
      <c r="AB151" s="550"/>
      <c r="AC151" s="550"/>
      <c r="AD151" s="550"/>
      <c r="AE151" s="550"/>
      <c r="AF151" s="550"/>
      <c r="AG151" s="550"/>
      <c r="AH151" s="550"/>
      <c r="AI151" s="550"/>
      <c r="AJ151" s="548"/>
    </row>
    <row r="152" spans="2:36" x14ac:dyDescent="0.25">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5">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5">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5">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5">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5">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5">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5">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5">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5">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5">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5">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5">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21600000</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5">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0</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5">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0</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5">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5">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5">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5">
      <c r="B172" s="77" t="s">
        <v>105516</v>
      </c>
      <c r="C172" s="77" t="s">
        <v>105573</v>
      </c>
      <c r="D172" s="77" t="s">
        <v>105573</v>
      </c>
      <c r="E172" s="77" t="s">
        <v>105573</v>
      </c>
      <c r="F172" s="77" t="s">
        <v>105553</v>
      </c>
      <c r="G172" s="78" t="s">
        <v>105544</v>
      </c>
      <c r="H172" s="78" t="s">
        <v>106109</v>
      </c>
      <c r="I172" s="77">
        <v>4</v>
      </c>
      <c r="J172" s="375"/>
      <c r="K172" s="77"/>
      <c r="L172" s="395"/>
      <c r="M172" s="126" t="s">
        <v>107074</v>
      </c>
      <c r="N172" s="90"/>
      <c r="O172" s="90"/>
      <c r="P172" s="91"/>
      <c r="Q172" s="91"/>
      <c r="R172" s="351">
        <f t="shared" si="162"/>
        <v>0</v>
      </c>
      <c r="S172" s="351">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5">
      <c r="B173" s="85"/>
      <c r="C173" s="86"/>
      <c r="D173" s="86"/>
      <c r="E173" s="86"/>
      <c r="F173" s="86"/>
      <c r="G173" s="86"/>
      <c r="H173" s="86"/>
      <c r="I173" s="86"/>
      <c r="J173" s="86"/>
      <c r="K173" s="93" t="s">
        <v>107053</v>
      </c>
      <c r="L173" s="88">
        <v>80161500</v>
      </c>
      <c r="M173" s="99" t="s">
        <v>113836</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5">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321200000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5">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321200000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5">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5">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226600000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5">
      <c r="B179" s="85"/>
      <c r="C179" s="86"/>
      <c r="D179" s="86"/>
      <c r="E179" s="86"/>
      <c r="F179" s="86"/>
      <c r="G179" s="86"/>
      <c r="H179" s="86"/>
      <c r="I179" s="86"/>
      <c r="J179" s="86"/>
      <c r="K179" s="93" t="s">
        <v>107091</v>
      </c>
      <c r="L179" s="88" t="s">
        <v>113133</v>
      </c>
      <c r="M179" s="89" t="s">
        <v>113728</v>
      </c>
      <c r="N179" s="90"/>
      <c r="O179" s="90"/>
      <c r="P179" s="91"/>
      <c r="Q179" s="91"/>
      <c r="R179" s="301">
        <v>23360000</v>
      </c>
      <c r="S179" s="430">
        <f>234000000-25000000-21600000-10800000</f>
        <v>176600000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5">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5">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75" x14ac:dyDescent="0.25">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5">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5">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5">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5">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5">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5">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5">
      <c r="B189" s="85"/>
      <c r="C189" s="86"/>
      <c r="D189" s="86"/>
      <c r="E189" s="86"/>
      <c r="F189" s="86"/>
      <c r="G189" s="86"/>
      <c r="H189" s="86"/>
      <c r="I189" s="86"/>
      <c r="J189" s="86"/>
      <c r="K189" s="93" t="s">
        <v>107165</v>
      </c>
      <c r="L189" s="88" t="s">
        <v>113115</v>
      </c>
      <c r="M189" s="89" t="s">
        <v>113417</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5">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5">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5">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5">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5">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5">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5">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5">
      <c r="B197" s="85"/>
      <c r="C197" s="86"/>
      <c r="D197" s="86"/>
      <c r="E197" s="86"/>
      <c r="F197" s="86"/>
      <c r="G197" s="86"/>
      <c r="H197" s="86"/>
      <c r="I197" s="86"/>
      <c r="J197" s="86"/>
      <c r="K197" s="93" t="s">
        <v>107191</v>
      </c>
      <c r="L197" s="88" t="s">
        <v>113119</v>
      </c>
      <c r="M197" s="99" t="s">
        <v>113739</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5">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5">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5">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5">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6" x14ac:dyDescent="0.25">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16431000000</v>
      </c>
      <c r="T203" s="145">
        <f>+T204</f>
        <v>496560000</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-16431000000</v>
      </c>
    </row>
    <row r="204" spans="2:36" ht="15.6" x14ac:dyDescent="0.25">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16431000000</v>
      </c>
      <c r="T204" s="154">
        <f>+T205+T235</f>
        <v>496560000</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-16431000000</v>
      </c>
    </row>
    <row r="205" spans="2:36" ht="15.6" x14ac:dyDescent="0.25">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889300000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-889300000</v>
      </c>
    </row>
    <row r="206" spans="2:36" ht="30" x14ac:dyDescent="0.25">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5">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5">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5">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5">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5">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5">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5">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5">
      <c r="B215" s="133"/>
      <c r="C215" s="134"/>
      <c r="D215" s="134"/>
      <c r="E215" s="134"/>
      <c r="F215" s="134"/>
      <c r="G215" s="134"/>
      <c r="H215" s="134"/>
      <c r="I215" s="134"/>
      <c r="J215" s="134"/>
      <c r="K215" s="93" t="s">
        <v>112204</v>
      </c>
      <c r="L215" s="88" t="s">
        <v>113280</v>
      </c>
      <c r="M215" s="411" t="s">
        <v>113714</v>
      </c>
      <c r="N215" s="412">
        <v>45762</v>
      </c>
      <c r="O215" s="400" t="s">
        <v>113087</v>
      </c>
      <c r="P215" s="400" t="s">
        <v>112998</v>
      </c>
      <c r="Q215" s="400" t="s">
        <v>113038</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5">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5">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5">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5">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5">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5">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5">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5">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5">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5">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5">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359300000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5">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204300000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5">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430">
        <f>131000000+23300000</f>
        <v>154300000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5">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5">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5">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5">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5">
      <c r="B233" s="77" t="s">
        <v>105516</v>
      </c>
      <c r="C233" s="77" t="s">
        <v>105924</v>
      </c>
      <c r="D233" s="77" t="s">
        <v>105520</v>
      </c>
      <c r="E233" s="78" t="s">
        <v>105520</v>
      </c>
      <c r="F233" s="78" t="s">
        <v>105541</v>
      </c>
      <c r="G233" s="78" t="s">
        <v>105550</v>
      </c>
      <c r="H233" s="78" t="s">
        <v>105573</v>
      </c>
      <c r="I233" s="77"/>
      <c r="J233" s="375"/>
      <c r="K233" s="77"/>
      <c r="L233" s="395"/>
      <c r="M233" s="126" t="s">
        <v>106288</v>
      </c>
      <c r="N233" s="90"/>
      <c r="O233" s="90"/>
      <c r="P233" s="91"/>
      <c r="Q233" s="91"/>
      <c r="R233" s="351">
        <f>SUM(R234:R240)</f>
        <v>45729762000</v>
      </c>
      <c r="S233" s="351">
        <f>SUM(S234)</f>
        <v>120000000</v>
      </c>
      <c r="T233" s="82">
        <f>SUM(T234:T240)</f>
        <v>2482800000</v>
      </c>
      <c r="U233" s="83"/>
      <c r="V233" s="83"/>
      <c r="W233" s="118"/>
      <c r="X233" s="555"/>
      <c r="Y233" s="555"/>
      <c r="Z233" s="555"/>
      <c r="AA233" s="555"/>
      <c r="AB233" s="555"/>
      <c r="AC233" s="555"/>
      <c r="AD233" s="555"/>
      <c r="AE233" s="555"/>
      <c r="AF233" s="555"/>
      <c r="AG233" s="555"/>
      <c r="AH233" s="555"/>
      <c r="AI233" s="555"/>
      <c r="AJ233" s="548"/>
    </row>
    <row r="234" spans="2:36" ht="60" x14ac:dyDescent="0.25">
      <c r="B234" s="85"/>
      <c r="C234" s="86"/>
      <c r="D234" s="86"/>
      <c r="E234" s="86"/>
      <c r="F234" s="86"/>
      <c r="G234" s="86"/>
      <c r="H234" s="86"/>
      <c r="I234" s="86"/>
      <c r="J234" s="86"/>
      <c r="K234" s="93" t="s">
        <v>112273</v>
      </c>
      <c r="L234" s="176" t="s">
        <v>113834</v>
      </c>
      <c r="M234" s="99" t="s">
        <v>113835</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6" x14ac:dyDescent="0.25">
      <c r="B235" s="157" t="s">
        <v>105516</v>
      </c>
      <c r="C235" s="157" t="s">
        <v>105924</v>
      </c>
      <c r="D235" s="157" t="s">
        <v>105520</v>
      </c>
      <c r="E235" s="157" t="s">
        <v>105573</v>
      </c>
      <c r="F235" s="157"/>
      <c r="G235" s="157"/>
      <c r="H235" s="157"/>
      <c r="I235" s="157"/>
      <c r="J235" s="380"/>
      <c r="K235" s="157"/>
      <c r="L235" s="158">
        <v>30171700</v>
      </c>
      <c r="M235" s="573" t="s">
        <v>106777</v>
      </c>
      <c r="N235" s="574"/>
      <c r="O235" s="574"/>
      <c r="P235" s="575"/>
      <c r="Q235" s="575"/>
      <c r="R235" s="576">
        <f>SUM(R236+R258+R262+R274)</f>
        <v>15693200000</v>
      </c>
      <c r="S235" s="576">
        <f>SUM(S236+S258+S262+S274)</f>
        <v>15541700000</v>
      </c>
      <c r="T235" s="162">
        <f>SUM(T236+T258+T262+T274)</f>
        <v>496560000</v>
      </c>
      <c r="U235" s="163"/>
      <c r="V235" s="163"/>
      <c r="W235" s="362"/>
      <c r="X235" s="162">
        <f t="shared" ref="X235:Y235" si="235">SUM(X236+X258+X262+X274)</f>
        <v>0</v>
      </c>
      <c r="Y235" s="162">
        <f t="shared" si="235"/>
        <v>0</v>
      </c>
      <c r="Z235" s="162">
        <f t="shared" ref="Z235:AC235" si="236">SUM(Z236+Z258+Z262+Z274)</f>
        <v>0</v>
      </c>
      <c r="AA235" s="162">
        <f t="shared" si="236"/>
        <v>0</v>
      </c>
      <c r="AB235" s="162">
        <f t="shared" si="236"/>
        <v>0</v>
      </c>
      <c r="AC235" s="162">
        <f t="shared" si="236"/>
        <v>0</v>
      </c>
      <c r="AD235" s="162">
        <f t="shared" ref="AD235:AI235" si="237">SUM(AD236+AD258+AD262+AD274)</f>
        <v>0</v>
      </c>
      <c r="AE235" s="162">
        <f t="shared" si="237"/>
        <v>0</v>
      </c>
      <c r="AF235" s="162">
        <f t="shared" si="237"/>
        <v>0</v>
      </c>
      <c r="AG235" s="162">
        <f t="shared" si="237"/>
        <v>0</v>
      </c>
      <c r="AH235" s="162">
        <f t="shared" si="237"/>
        <v>0</v>
      </c>
      <c r="AI235" s="162">
        <f t="shared" si="237"/>
        <v>0</v>
      </c>
      <c r="AJ235" s="548">
        <v>0</v>
      </c>
    </row>
    <row r="236" spans="2:36" x14ac:dyDescent="0.25">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8367241000</v>
      </c>
      <c r="T236" s="66">
        <f>+T237</f>
        <v>496560000</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5">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+R238+R246+R252</f>
        <v>8518441000</v>
      </c>
      <c r="S237" s="170">
        <f>+S238+S246+S252</f>
        <v>8367241000</v>
      </c>
      <c r="T237" s="170">
        <f>+T238+T246+T252</f>
        <v>496560000</v>
      </c>
      <c r="U237" s="171"/>
      <c r="V237" s="171"/>
      <c r="W237" s="165"/>
      <c r="X237" s="170">
        <f t="shared" ref="X237:Y237" si="239">+X238+X246+X252</f>
        <v>0</v>
      </c>
      <c r="Y237" s="170">
        <f t="shared" si="239"/>
        <v>0</v>
      </c>
      <c r="Z237" s="170">
        <f t="shared" ref="Z237:AC237" si="240">+Z238+Z246+Z252</f>
        <v>0</v>
      </c>
      <c r="AA237" s="170">
        <f t="shared" si="240"/>
        <v>0</v>
      </c>
      <c r="AB237" s="170">
        <f t="shared" si="240"/>
        <v>0</v>
      </c>
      <c r="AC237" s="170">
        <f t="shared" si="240"/>
        <v>0</v>
      </c>
      <c r="AD237" s="170">
        <f t="shared" ref="AD237:AI237" si="241">+AD238+AD246+AD252</f>
        <v>0</v>
      </c>
      <c r="AE237" s="170">
        <f t="shared" si="241"/>
        <v>0</v>
      </c>
      <c r="AF237" s="170">
        <f t="shared" si="241"/>
        <v>0</v>
      </c>
      <c r="AG237" s="170">
        <f t="shared" si="241"/>
        <v>0</v>
      </c>
      <c r="AH237" s="170">
        <f t="shared" si="241"/>
        <v>0</v>
      </c>
      <c r="AI237" s="170">
        <f t="shared" si="241"/>
        <v>0</v>
      </c>
      <c r="AJ237" s="548">
        <v>0</v>
      </c>
    </row>
    <row r="238" spans="2:36" x14ac:dyDescent="0.25">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6584490000</v>
      </c>
      <c r="T238" s="82">
        <f>SUM(T239:T245)</f>
        <v>496560000</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5">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28">
        <f>6000000000-714810000+218250000</f>
        <v>5503440000</v>
      </c>
      <c r="T239" s="430">
        <f>+R239-S239</f>
        <v>496560000</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5">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60" x14ac:dyDescent="0.25">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5">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5">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5">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45" x14ac:dyDescent="0.25">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5">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SUM(R247:R251)</f>
        <v>218340000</v>
      </c>
      <c r="S246" s="82">
        <f>SUM(S247:S251)</f>
        <v>98340000</v>
      </c>
      <c r="T246" s="82">
        <f>SUM(T247:T251)</f>
        <v>0</v>
      </c>
      <c r="U246" s="83"/>
      <c r="V246" s="83"/>
      <c r="W246" s="118"/>
      <c r="X246" s="82">
        <f t="shared" ref="X246:Y246" si="245">SUM(X247:X251)</f>
        <v>0</v>
      </c>
      <c r="Y246" s="82">
        <f t="shared" si="245"/>
        <v>0</v>
      </c>
      <c r="Z246" s="82">
        <f t="shared" ref="Z246:AC246" si="246">SUM(Z247:Z251)</f>
        <v>0</v>
      </c>
      <c r="AA246" s="82">
        <f t="shared" si="246"/>
        <v>0</v>
      </c>
      <c r="AB246" s="82">
        <f t="shared" si="246"/>
        <v>0</v>
      </c>
      <c r="AC246" s="82">
        <f t="shared" si="246"/>
        <v>0</v>
      </c>
      <c r="AD246" s="82">
        <f t="shared" ref="AD246:AI246" si="247">SUM(AD247:AD251)</f>
        <v>0</v>
      </c>
      <c r="AE246" s="82">
        <f t="shared" si="247"/>
        <v>0</v>
      </c>
      <c r="AF246" s="82">
        <f t="shared" si="247"/>
        <v>0</v>
      </c>
      <c r="AG246" s="82">
        <f t="shared" si="247"/>
        <v>0</v>
      </c>
      <c r="AH246" s="82">
        <f t="shared" si="247"/>
        <v>0</v>
      </c>
      <c r="AI246" s="82">
        <f t="shared" si="247"/>
        <v>0</v>
      </c>
      <c r="AJ246" s="548">
        <v>0</v>
      </c>
    </row>
    <row r="247" spans="2:36" ht="45" x14ac:dyDescent="0.25">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5">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5">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5">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x14ac:dyDescent="0.25">
      <c r="B252" s="77" t="s">
        <v>105516</v>
      </c>
      <c r="C252" s="77" t="s">
        <v>105924</v>
      </c>
      <c r="D252" s="77" t="s">
        <v>105520</v>
      </c>
      <c r="E252" s="77" t="s">
        <v>105573</v>
      </c>
      <c r="F252" s="77" t="s">
        <v>105544</v>
      </c>
      <c r="G252" s="77" t="s">
        <v>105541</v>
      </c>
      <c r="H252" s="77" t="s">
        <v>106103</v>
      </c>
      <c r="I252" s="77"/>
      <c r="J252" s="375"/>
      <c r="K252" s="77"/>
      <c r="L252" s="395"/>
      <c r="M252" s="79" t="s">
        <v>106815</v>
      </c>
      <c r="N252" s="80"/>
      <c r="O252" s="80"/>
      <c r="P252" s="81"/>
      <c r="Q252" s="81"/>
      <c r="R252" s="82">
        <f>SUM(R253:R257)</f>
        <v>1618661000</v>
      </c>
      <c r="S252" s="82">
        <f>SUM(S253:S257)</f>
        <v>1684411000</v>
      </c>
      <c r="T252" s="82">
        <f>SUM(T253:T257)</f>
        <v>0</v>
      </c>
      <c r="U252" s="83"/>
      <c r="V252" s="83"/>
      <c r="W252" s="118"/>
      <c r="X252" s="82">
        <f t="shared" ref="X252:Y252" si="248">SUM(X253:X257)</f>
        <v>0</v>
      </c>
      <c r="Y252" s="82">
        <f t="shared" si="248"/>
        <v>0</v>
      </c>
      <c r="Z252" s="82">
        <f t="shared" ref="Z252:AC252" si="249">SUM(Z253:Z257)</f>
        <v>0</v>
      </c>
      <c r="AA252" s="82">
        <f t="shared" si="249"/>
        <v>0</v>
      </c>
      <c r="AB252" s="82">
        <f t="shared" si="249"/>
        <v>0</v>
      </c>
      <c r="AC252" s="82">
        <f t="shared" si="249"/>
        <v>0</v>
      </c>
      <c r="AD252" s="82">
        <f t="shared" ref="AD252:AI252" si="250">SUM(AD253:AD257)</f>
        <v>0</v>
      </c>
      <c r="AE252" s="82">
        <f t="shared" si="250"/>
        <v>0</v>
      </c>
      <c r="AF252" s="82">
        <f t="shared" si="250"/>
        <v>0</v>
      </c>
      <c r="AG252" s="82">
        <f t="shared" si="250"/>
        <v>0</v>
      </c>
      <c r="AH252" s="82">
        <f t="shared" si="250"/>
        <v>0</v>
      </c>
      <c r="AI252" s="82">
        <f t="shared" si="250"/>
        <v>0</v>
      </c>
      <c r="AJ252" s="548">
        <v>0</v>
      </c>
    </row>
    <row r="253" spans="2:36" ht="60" x14ac:dyDescent="0.25">
      <c r="B253" s="85"/>
      <c r="C253" s="86"/>
      <c r="D253" s="86"/>
      <c r="E253" s="86"/>
      <c r="F253" s="86"/>
      <c r="G253" s="86"/>
      <c r="H253" s="86"/>
      <c r="I253" s="86"/>
      <c r="J253" s="86"/>
      <c r="K253" s="93" t="s">
        <v>112301</v>
      </c>
      <c r="L253" s="52">
        <v>72101500</v>
      </c>
      <c r="M253" s="99" t="s">
        <v>113736</v>
      </c>
      <c r="N253" s="90">
        <v>45667</v>
      </c>
      <c r="O253" s="90" t="s">
        <v>113060</v>
      </c>
      <c r="P253" s="91" t="s">
        <v>113011</v>
      </c>
      <c r="Q253" s="91" t="s">
        <v>113053</v>
      </c>
      <c r="R253" s="301">
        <v>291500000</v>
      </c>
      <c r="S253" s="528">
        <v>291500000</v>
      </c>
      <c r="T253" s="430">
        <v>0</v>
      </c>
      <c r="U253" s="93" t="s">
        <v>106081</v>
      </c>
      <c r="V253" s="182"/>
      <c r="W253" s="93" t="s">
        <v>113000</v>
      </c>
      <c r="X253" s="555"/>
      <c r="Y253" s="555"/>
      <c r="Z253" s="555"/>
      <c r="AA253" s="555"/>
      <c r="AB253" s="555"/>
      <c r="AC253" s="555"/>
      <c r="AD253" s="555"/>
      <c r="AE253" s="555"/>
      <c r="AF253" s="555"/>
      <c r="AG253" s="555"/>
      <c r="AH253" s="555"/>
      <c r="AI253" s="555"/>
      <c r="AJ253" s="548">
        <v>0</v>
      </c>
    </row>
    <row r="254" spans="2:36" ht="45" x14ac:dyDescent="0.25">
      <c r="B254" s="85"/>
      <c r="C254" s="86"/>
      <c r="D254" s="86"/>
      <c r="E254" s="86"/>
      <c r="F254" s="86"/>
      <c r="G254" s="86"/>
      <c r="H254" s="86"/>
      <c r="I254" s="86"/>
      <c r="J254" s="86"/>
      <c r="K254" s="93" t="s">
        <v>112301</v>
      </c>
      <c r="L254" s="52">
        <v>72101500</v>
      </c>
      <c r="M254" s="99" t="s">
        <v>113698</v>
      </c>
      <c r="N254" s="90">
        <v>45667</v>
      </c>
      <c r="O254" s="90" t="s">
        <v>113060</v>
      </c>
      <c r="P254" s="91" t="s">
        <v>113011</v>
      </c>
      <c r="Q254" s="91" t="s">
        <v>113053</v>
      </c>
      <c r="R254" s="301">
        <v>91080000</v>
      </c>
      <c r="S254" s="528">
        <v>91080000</v>
      </c>
      <c r="T254" s="430">
        <v>0</v>
      </c>
      <c r="U254" s="93" t="s">
        <v>106081</v>
      </c>
      <c r="V254" s="182"/>
      <c r="W254" s="93" t="s">
        <v>113000</v>
      </c>
      <c r="X254" s="555"/>
      <c r="Y254" s="555"/>
      <c r="Z254" s="555"/>
      <c r="AA254" s="555"/>
      <c r="AB254" s="555"/>
      <c r="AC254" s="555"/>
      <c r="AD254" s="555"/>
      <c r="AE254" s="555"/>
      <c r="AF254" s="555"/>
      <c r="AG254" s="555"/>
      <c r="AH254" s="555"/>
      <c r="AI254" s="555"/>
      <c r="AJ254" s="548">
        <v>0</v>
      </c>
    </row>
    <row r="255" spans="2:36" ht="45" x14ac:dyDescent="0.25">
      <c r="B255" s="85"/>
      <c r="C255" s="86"/>
      <c r="D255" s="86"/>
      <c r="E255" s="86"/>
      <c r="F255" s="86"/>
      <c r="G255" s="86"/>
      <c r="H255" s="86"/>
      <c r="I255" s="86"/>
      <c r="J255" s="86"/>
      <c r="K255" s="93" t="s">
        <v>112301</v>
      </c>
      <c r="L255" s="88">
        <v>72101500</v>
      </c>
      <c r="M255" s="99" t="s">
        <v>113699</v>
      </c>
      <c r="N255" s="90">
        <v>45667</v>
      </c>
      <c r="O255" s="90" t="s">
        <v>113060</v>
      </c>
      <c r="P255" s="91" t="s">
        <v>113011</v>
      </c>
      <c r="Q255" s="91" t="s">
        <v>113053</v>
      </c>
      <c r="R255" s="301">
        <f>1080000000+77181000</f>
        <v>1157181000</v>
      </c>
      <c r="S255" s="528">
        <v>1157181000</v>
      </c>
      <c r="T255" s="52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5">
      <c r="B256" s="85"/>
      <c r="C256" s="86"/>
      <c r="D256" s="86"/>
      <c r="E256" s="86"/>
      <c r="F256" s="86"/>
      <c r="G256" s="86"/>
      <c r="H256" s="86"/>
      <c r="I256" s="86"/>
      <c r="J256" s="86"/>
      <c r="K256" s="93" t="s">
        <v>112301</v>
      </c>
      <c r="L256" s="88">
        <v>72101500</v>
      </c>
      <c r="M256" s="99" t="s">
        <v>113700</v>
      </c>
      <c r="N256" s="90">
        <v>45703</v>
      </c>
      <c r="O256" s="90" t="s">
        <v>113037</v>
      </c>
      <c r="P256" s="91" t="s">
        <v>113002</v>
      </c>
      <c r="Q256" s="91" t="s">
        <v>113053</v>
      </c>
      <c r="R256" s="522">
        <v>22500000</v>
      </c>
      <c r="S256" s="528">
        <v>41250000</v>
      </c>
      <c r="T256" s="430"/>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5">
      <c r="B257" s="85"/>
      <c r="C257" s="86"/>
      <c r="D257" s="86"/>
      <c r="E257" s="86"/>
      <c r="F257" s="86"/>
      <c r="G257" s="86"/>
      <c r="H257" s="86"/>
      <c r="I257" s="86"/>
      <c r="J257" s="86"/>
      <c r="K257" s="93" t="s">
        <v>112301</v>
      </c>
      <c r="L257" s="88">
        <v>72101500</v>
      </c>
      <c r="M257" s="89" t="s">
        <v>113701</v>
      </c>
      <c r="N257" s="90">
        <v>45703</v>
      </c>
      <c r="O257" s="90" t="s">
        <v>113037</v>
      </c>
      <c r="P257" s="91" t="s">
        <v>113002</v>
      </c>
      <c r="Q257" s="91" t="s">
        <v>113053</v>
      </c>
      <c r="R257" s="522">
        <v>56400000</v>
      </c>
      <c r="S257" s="528">
        <v>103400000</v>
      </c>
      <c r="T257" s="430"/>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5">
      <c r="B258" s="183" t="s">
        <v>105516</v>
      </c>
      <c r="C258" s="183" t="s">
        <v>105924</v>
      </c>
      <c r="D258" s="183" t="s">
        <v>105520</v>
      </c>
      <c r="E258" s="183" t="s">
        <v>105573</v>
      </c>
      <c r="F258" s="183" t="s">
        <v>105547</v>
      </c>
      <c r="G258" s="183"/>
      <c r="H258" s="183"/>
      <c r="I258" s="183"/>
      <c r="J258" s="382"/>
      <c r="K258" s="297"/>
      <c r="L258" s="62"/>
      <c r="M258" s="63" t="s">
        <v>113221</v>
      </c>
      <c r="N258" s="64"/>
      <c r="O258" s="185"/>
      <c r="P258" s="65"/>
      <c r="Q258" s="65"/>
      <c r="R258" s="66">
        <f t="shared" ref="R258:S260" si="251">+R259</f>
        <v>23320000</v>
      </c>
      <c r="S258" s="66">
        <f t="shared" si="251"/>
        <v>23320000</v>
      </c>
      <c r="T258" s="66">
        <f>+T259</f>
        <v>0</v>
      </c>
      <c r="U258" s="67"/>
      <c r="V258" s="67"/>
      <c r="W258" s="248"/>
      <c r="X258" s="66">
        <f t="shared" ref="X258:AI260" si="252">+X259</f>
        <v>0</v>
      </c>
      <c r="Y258" s="66">
        <f t="shared" si="252"/>
        <v>0</v>
      </c>
      <c r="Z258" s="66">
        <f t="shared" si="252"/>
        <v>0</v>
      </c>
      <c r="AA258" s="66">
        <f t="shared" si="252"/>
        <v>0</v>
      </c>
      <c r="AB258" s="66">
        <f t="shared" si="252"/>
        <v>0</v>
      </c>
      <c r="AC258" s="66">
        <f t="shared" si="252"/>
        <v>0</v>
      </c>
      <c r="AD258" s="66">
        <f t="shared" si="252"/>
        <v>0</v>
      </c>
      <c r="AE258" s="66">
        <f t="shared" si="252"/>
        <v>0</v>
      </c>
      <c r="AF258" s="66">
        <f t="shared" si="252"/>
        <v>0</v>
      </c>
      <c r="AG258" s="66">
        <f t="shared" si="252"/>
        <v>0</v>
      </c>
      <c r="AH258" s="66">
        <f t="shared" si="252"/>
        <v>0</v>
      </c>
      <c r="AI258" s="66">
        <f t="shared" si="252"/>
        <v>0</v>
      </c>
      <c r="AJ258" s="548">
        <v>0</v>
      </c>
    </row>
    <row r="259" spans="2:36" x14ac:dyDescent="0.25">
      <c r="B259" s="316" t="s">
        <v>105516</v>
      </c>
      <c r="C259" s="316" t="s">
        <v>105924</v>
      </c>
      <c r="D259" s="316" t="s">
        <v>105520</v>
      </c>
      <c r="E259" s="316" t="s">
        <v>105573</v>
      </c>
      <c r="F259" s="316" t="s">
        <v>105547</v>
      </c>
      <c r="G259" s="316" t="s">
        <v>105550</v>
      </c>
      <c r="H259" s="186"/>
      <c r="I259" s="186"/>
      <c r="J259" s="383"/>
      <c r="K259" s="186"/>
      <c r="L259" s="166"/>
      <c r="M259" s="167" t="s">
        <v>106841</v>
      </c>
      <c r="N259" s="168"/>
      <c r="O259" s="168"/>
      <c r="P259" s="169"/>
      <c r="Q259" s="169"/>
      <c r="R259" s="170">
        <f t="shared" si="251"/>
        <v>23320000</v>
      </c>
      <c r="S259" s="170">
        <f t="shared" si="251"/>
        <v>23320000</v>
      </c>
      <c r="T259" s="170">
        <f>+T260</f>
        <v>0</v>
      </c>
      <c r="U259" s="171"/>
      <c r="V259" s="171"/>
      <c r="W259" s="165"/>
      <c r="X259" s="170">
        <f t="shared" si="252"/>
        <v>0</v>
      </c>
      <c r="Y259" s="170">
        <f t="shared" si="252"/>
        <v>0</v>
      </c>
      <c r="Z259" s="170">
        <f t="shared" si="252"/>
        <v>0</v>
      </c>
      <c r="AA259" s="170">
        <f t="shared" si="252"/>
        <v>0</v>
      </c>
      <c r="AB259" s="170">
        <f t="shared" si="252"/>
        <v>0</v>
      </c>
      <c r="AC259" s="170">
        <f t="shared" si="252"/>
        <v>0</v>
      </c>
      <c r="AD259" s="170">
        <f t="shared" si="252"/>
        <v>0</v>
      </c>
      <c r="AE259" s="170">
        <f t="shared" si="252"/>
        <v>0</v>
      </c>
      <c r="AF259" s="170">
        <f t="shared" si="252"/>
        <v>0</v>
      </c>
      <c r="AG259" s="170">
        <f t="shared" si="252"/>
        <v>0</v>
      </c>
      <c r="AH259" s="170">
        <f t="shared" si="252"/>
        <v>0</v>
      </c>
      <c r="AI259" s="170">
        <f t="shared" si="252"/>
        <v>0</v>
      </c>
      <c r="AJ259" s="548">
        <v>0</v>
      </c>
    </row>
    <row r="260" spans="2:36" x14ac:dyDescent="0.25">
      <c r="B260" s="78" t="s">
        <v>105516</v>
      </c>
      <c r="C260" s="78" t="s">
        <v>105924</v>
      </c>
      <c r="D260" s="78" t="s">
        <v>105520</v>
      </c>
      <c r="E260" s="78" t="s">
        <v>105573</v>
      </c>
      <c r="F260" s="78" t="s">
        <v>105547</v>
      </c>
      <c r="G260" s="78" t="s">
        <v>105550</v>
      </c>
      <c r="H260" s="78" t="s">
        <v>105520</v>
      </c>
      <c r="I260" s="78"/>
      <c r="J260" s="384"/>
      <c r="K260" s="78"/>
      <c r="L260" s="395"/>
      <c r="M260" s="79" t="s">
        <v>106843</v>
      </c>
      <c r="N260" s="80"/>
      <c r="O260" s="80"/>
      <c r="P260" s="81"/>
      <c r="Q260" s="81"/>
      <c r="R260" s="82">
        <f t="shared" si="251"/>
        <v>23320000</v>
      </c>
      <c r="S260" s="82">
        <f t="shared" si="251"/>
        <v>23320000</v>
      </c>
      <c r="T260" s="82">
        <f>+T261</f>
        <v>0</v>
      </c>
      <c r="U260" s="83"/>
      <c r="V260" s="83"/>
      <c r="W260" s="77"/>
      <c r="X260" s="82">
        <f t="shared" si="252"/>
        <v>0</v>
      </c>
      <c r="Y260" s="82">
        <f t="shared" si="252"/>
        <v>0</v>
      </c>
      <c r="Z260" s="82">
        <f t="shared" si="252"/>
        <v>0</v>
      </c>
      <c r="AA260" s="82">
        <f t="shared" si="252"/>
        <v>0</v>
      </c>
      <c r="AB260" s="82">
        <f t="shared" si="252"/>
        <v>0</v>
      </c>
      <c r="AC260" s="82">
        <f t="shared" si="252"/>
        <v>0</v>
      </c>
      <c r="AD260" s="82">
        <f t="shared" si="252"/>
        <v>0</v>
      </c>
      <c r="AE260" s="82">
        <f t="shared" si="252"/>
        <v>0</v>
      </c>
      <c r="AF260" s="82">
        <f t="shared" si="252"/>
        <v>0</v>
      </c>
      <c r="AG260" s="82">
        <f t="shared" si="252"/>
        <v>0</v>
      </c>
      <c r="AH260" s="82">
        <f t="shared" si="252"/>
        <v>0</v>
      </c>
      <c r="AI260" s="82">
        <f t="shared" si="252"/>
        <v>0</v>
      </c>
      <c r="AJ260" s="548">
        <v>0</v>
      </c>
    </row>
    <row r="261" spans="2:36" ht="30" x14ac:dyDescent="0.25">
      <c r="B261" s="85"/>
      <c r="C261" s="86"/>
      <c r="D261" s="86"/>
      <c r="E261" s="86"/>
      <c r="F261" s="86"/>
      <c r="G261" s="86"/>
      <c r="H261" s="86"/>
      <c r="I261" s="86"/>
      <c r="J261" s="86"/>
      <c r="K261" s="93" t="s">
        <v>112476</v>
      </c>
      <c r="L261" s="52">
        <v>78121600</v>
      </c>
      <c r="M261" s="99" t="s">
        <v>113827</v>
      </c>
      <c r="N261" s="90">
        <v>45667</v>
      </c>
      <c r="O261" s="90" t="s">
        <v>113060</v>
      </c>
      <c r="P261" s="91" t="s">
        <v>113011</v>
      </c>
      <c r="Q261" s="91" t="s">
        <v>113053</v>
      </c>
      <c r="R261" s="92">
        <v>23320000</v>
      </c>
      <c r="S261" s="528">
        <v>23320000</v>
      </c>
      <c r="T261" s="430">
        <v>0</v>
      </c>
      <c r="U261" s="128"/>
      <c r="V261" s="188"/>
      <c r="W261" s="93" t="s">
        <v>113536</v>
      </c>
      <c r="X261" s="555"/>
      <c r="Y261" s="555"/>
      <c r="Z261" s="555"/>
      <c r="AA261" s="555"/>
      <c r="AB261" s="555"/>
      <c r="AC261" s="555"/>
      <c r="AD261" s="555"/>
      <c r="AE261" s="555"/>
      <c r="AF261" s="555"/>
      <c r="AG261" s="555"/>
      <c r="AH261" s="555"/>
      <c r="AI261" s="555"/>
      <c r="AJ261" s="548">
        <v>0</v>
      </c>
    </row>
    <row r="262" spans="2:36" ht="30" x14ac:dyDescent="0.25">
      <c r="B262" s="60" t="s">
        <v>105516</v>
      </c>
      <c r="C262" s="60" t="s">
        <v>105924</v>
      </c>
      <c r="D262" s="60" t="s">
        <v>105520</v>
      </c>
      <c r="E262" s="60" t="s">
        <v>105573</v>
      </c>
      <c r="F262" s="60" t="s">
        <v>105550</v>
      </c>
      <c r="G262" s="60"/>
      <c r="H262" s="60"/>
      <c r="I262" s="60"/>
      <c r="J262" s="373"/>
      <c r="K262" s="248"/>
      <c r="L262" s="62"/>
      <c r="M262" s="63" t="s">
        <v>106865</v>
      </c>
      <c r="N262" s="64"/>
      <c r="O262" s="185"/>
      <c r="P262" s="65"/>
      <c r="Q262" s="65"/>
      <c r="R262" s="66">
        <f>+R263+R270</f>
        <v>4104009000</v>
      </c>
      <c r="S262" s="66">
        <f t="shared" ref="S262" si="253">+S263+S270</f>
        <v>4104009000</v>
      </c>
      <c r="T262" s="66">
        <f>+T263+T270</f>
        <v>0</v>
      </c>
      <c r="U262" s="67"/>
      <c r="V262" s="67"/>
      <c r="W262" s="248"/>
      <c r="X262" s="66">
        <f t="shared" ref="X262:Y262" si="254">+X263+X270</f>
        <v>0</v>
      </c>
      <c r="Y262" s="66">
        <f t="shared" si="254"/>
        <v>0</v>
      </c>
      <c r="Z262" s="66">
        <f t="shared" ref="Z262:AC262" si="255">+Z263+Z270</f>
        <v>0</v>
      </c>
      <c r="AA262" s="66">
        <f t="shared" si="255"/>
        <v>0</v>
      </c>
      <c r="AB262" s="66">
        <f t="shared" si="255"/>
        <v>0</v>
      </c>
      <c r="AC262" s="66">
        <f t="shared" si="255"/>
        <v>0</v>
      </c>
      <c r="AD262" s="66">
        <f t="shared" ref="AD262:AI262" si="256">+AD263+AD270</f>
        <v>0</v>
      </c>
      <c r="AE262" s="66">
        <f t="shared" si="256"/>
        <v>0</v>
      </c>
      <c r="AF262" s="66">
        <f t="shared" si="256"/>
        <v>0</v>
      </c>
      <c r="AG262" s="66">
        <f t="shared" si="256"/>
        <v>0</v>
      </c>
      <c r="AH262" s="66">
        <f t="shared" si="256"/>
        <v>0</v>
      </c>
      <c r="AI262" s="66">
        <f t="shared" si="256"/>
        <v>0</v>
      </c>
      <c r="AJ262" s="548">
        <v>0</v>
      </c>
    </row>
    <row r="263" spans="2:36" x14ac:dyDescent="0.25">
      <c r="B263" s="313" t="s">
        <v>105516</v>
      </c>
      <c r="C263" s="313" t="s">
        <v>105924</v>
      </c>
      <c r="D263" s="313" t="s">
        <v>105520</v>
      </c>
      <c r="E263" s="313" t="s">
        <v>105573</v>
      </c>
      <c r="F263" s="313" t="s">
        <v>105550</v>
      </c>
      <c r="G263" s="316" t="s">
        <v>105528</v>
      </c>
      <c r="H263" s="165"/>
      <c r="I263" s="165"/>
      <c r="J263" s="381"/>
      <c r="K263" s="165"/>
      <c r="L263" s="166"/>
      <c r="M263" s="167" t="s">
        <v>106867</v>
      </c>
      <c r="N263" s="168"/>
      <c r="O263" s="168"/>
      <c r="P263" s="169"/>
      <c r="Q263" s="169"/>
      <c r="R263" s="170">
        <f>R264</f>
        <v>3944009000</v>
      </c>
      <c r="S263" s="170">
        <f t="shared" ref="S263" si="257">S264</f>
        <v>3944009000</v>
      </c>
      <c r="T263" s="170">
        <f>T264</f>
        <v>0</v>
      </c>
      <c r="U263" s="171"/>
      <c r="V263" s="171"/>
      <c r="W263" s="165"/>
      <c r="X263" s="170">
        <f t="shared" ref="X263:AI263" si="258">X264</f>
        <v>0</v>
      </c>
      <c r="Y263" s="170">
        <f t="shared" si="258"/>
        <v>0</v>
      </c>
      <c r="Z263" s="170">
        <f t="shared" si="258"/>
        <v>0</v>
      </c>
      <c r="AA263" s="170">
        <f t="shared" si="258"/>
        <v>0</v>
      </c>
      <c r="AB263" s="170">
        <f t="shared" si="258"/>
        <v>0</v>
      </c>
      <c r="AC263" s="170">
        <f t="shared" si="258"/>
        <v>0</v>
      </c>
      <c r="AD263" s="170">
        <f t="shared" si="258"/>
        <v>0</v>
      </c>
      <c r="AE263" s="170">
        <f t="shared" si="258"/>
        <v>0</v>
      </c>
      <c r="AF263" s="170">
        <f t="shared" si="258"/>
        <v>0</v>
      </c>
      <c r="AG263" s="170">
        <f t="shared" si="258"/>
        <v>0</v>
      </c>
      <c r="AH263" s="170">
        <f t="shared" si="258"/>
        <v>0</v>
      </c>
      <c r="AI263" s="170">
        <f t="shared" si="258"/>
        <v>0</v>
      </c>
      <c r="AJ263" s="548">
        <v>0</v>
      </c>
    </row>
    <row r="264" spans="2:36" ht="30" x14ac:dyDescent="0.25">
      <c r="B264" s="78" t="s">
        <v>105516</v>
      </c>
      <c r="C264" s="78" t="s">
        <v>105924</v>
      </c>
      <c r="D264" s="78" t="s">
        <v>105520</v>
      </c>
      <c r="E264" s="78" t="s">
        <v>105573</v>
      </c>
      <c r="F264" s="78" t="s">
        <v>105550</v>
      </c>
      <c r="G264" s="78" t="s">
        <v>105528</v>
      </c>
      <c r="H264" s="78" t="s">
        <v>105675</v>
      </c>
      <c r="I264" s="78"/>
      <c r="J264" s="384"/>
      <c r="K264" s="78"/>
      <c r="L264" s="395"/>
      <c r="M264" s="79" t="s">
        <v>113222</v>
      </c>
      <c r="N264" s="80"/>
      <c r="O264" s="80"/>
      <c r="P264" s="81"/>
      <c r="Q264" s="81"/>
      <c r="R264" s="82">
        <f>R265+R267</f>
        <v>3944009000</v>
      </c>
      <c r="S264" s="82">
        <f t="shared" ref="S264" si="259">S265+S267</f>
        <v>3944009000</v>
      </c>
      <c r="T264" s="82">
        <f>T265+T267</f>
        <v>0</v>
      </c>
      <c r="U264" s="83"/>
      <c r="V264" s="83"/>
      <c r="W264" s="77"/>
      <c r="X264" s="82">
        <f t="shared" ref="X264:Y264" si="260">X265+X267</f>
        <v>0</v>
      </c>
      <c r="Y264" s="82">
        <f t="shared" si="260"/>
        <v>0</v>
      </c>
      <c r="Z264" s="82">
        <f t="shared" ref="Z264:AC264" si="261">Z265+Z267</f>
        <v>0</v>
      </c>
      <c r="AA264" s="82">
        <f t="shared" si="261"/>
        <v>0</v>
      </c>
      <c r="AB264" s="82">
        <f t="shared" si="261"/>
        <v>0</v>
      </c>
      <c r="AC264" s="82">
        <f t="shared" si="261"/>
        <v>0</v>
      </c>
      <c r="AD264" s="82">
        <f t="shared" ref="AD264:AI264" si="262">AD265+AD267</f>
        <v>0</v>
      </c>
      <c r="AE264" s="82">
        <f t="shared" si="262"/>
        <v>0</v>
      </c>
      <c r="AF264" s="82">
        <f t="shared" si="262"/>
        <v>0</v>
      </c>
      <c r="AG264" s="82">
        <f t="shared" si="262"/>
        <v>0</v>
      </c>
      <c r="AH264" s="82">
        <f t="shared" si="262"/>
        <v>0</v>
      </c>
      <c r="AI264" s="82">
        <f t="shared" si="262"/>
        <v>0</v>
      </c>
      <c r="AJ264" s="548">
        <v>0</v>
      </c>
    </row>
    <row r="265" spans="2:36" ht="29.25" customHeight="1" x14ac:dyDescent="0.25">
      <c r="B265" s="78" t="s">
        <v>105516</v>
      </c>
      <c r="C265" s="78" t="s">
        <v>105924</v>
      </c>
      <c r="D265" s="78" t="s">
        <v>105520</v>
      </c>
      <c r="E265" s="78" t="s">
        <v>105573</v>
      </c>
      <c r="F265" s="78" t="s">
        <v>105550</v>
      </c>
      <c r="G265" s="78" t="s">
        <v>105528</v>
      </c>
      <c r="H265" s="78" t="s">
        <v>105675</v>
      </c>
      <c r="I265" s="78" t="s">
        <v>106211</v>
      </c>
      <c r="J265" s="384"/>
      <c r="K265" s="78"/>
      <c r="L265" s="395"/>
      <c r="M265" s="79" t="s">
        <v>113223</v>
      </c>
      <c r="N265" s="80"/>
      <c r="O265" s="80"/>
      <c r="P265" s="81"/>
      <c r="Q265" s="81"/>
      <c r="R265" s="82">
        <f>R266</f>
        <v>126000000</v>
      </c>
      <c r="S265" s="82">
        <f t="shared" ref="S265" si="263">S266</f>
        <v>126000000</v>
      </c>
      <c r="T265" s="82">
        <f>T266</f>
        <v>0</v>
      </c>
      <c r="U265" s="83"/>
      <c r="V265" s="83"/>
      <c r="W265" s="77"/>
      <c r="X265" s="82">
        <f t="shared" ref="X265:AI265" si="264">X266</f>
        <v>0</v>
      </c>
      <c r="Y265" s="82">
        <f t="shared" si="264"/>
        <v>0</v>
      </c>
      <c r="Z265" s="82">
        <f t="shared" si="264"/>
        <v>0</v>
      </c>
      <c r="AA265" s="82">
        <f t="shared" si="264"/>
        <v>0</v>
      </c>
      <c r="AB265" s="82">
        <f t="shared" si="264"/>
        <v>0</v>
      </c>
      <c r="AC265" s="82">
        <f t="shared" si="264"/>
        <v>0</v>
      </c>
      <c r="AD265" s="82">
        <f t="shared" si="264"/>
        <v>0</v>
      </c>
      <c r="AE265" s="82">
        <f t="shared" si="264"/>
        <v>0</v>
      </c>
      <c r="AF265" s="82">
        <f t="shared" si="264"/>
        <v>0</v>
      </c>
      <c r="AG265" s="82">
        <f t="shared" si="264"/>
        <v>0</v>
      </c>
      <c r="AH265" s="82">
        <f t="shared" si="264"/>
        <v>0</v>
      </c>
      <c r="AI265" s="82">
        <f t="shared" si="264"/>
        <v>0</v>
      </c>
      <c r="AJ265" s="548">
        <v>0</v>
      </c>
    </row>
    <row r="266" spans="2:36" ht="30" x14ac:dyDescent="0.25">
      <c r="B266" s="189"/>
      <c r="C266" s="190"/>
      <c r="D266" s="190"/>
      <c r="E266" s="190"/>
      <c r="F266" s="190"/>
      <c r="G266" s="190"/>
      <c r="H266" s="190"/>
      <c r="I266" s="190"/>
      <c r="J266" s="190"/>
      <c r="K266" s="93" t="s">
        <v>112489</v>
      </c>
      <c r="L266" s="52"/>
      <c r="M266" s="99" t="s">
        <v>113143</v>
      </c>
      <c r="N266" s="90" t="s">
        <v>113031</v>
      </c>
      <c r="O266" s="90" t="s">
        <v>113031</v>
      </c>
      <c r="P266" s="90" t="s">
        <v>113031</v>
      </c>
      <c r="Q266" s="90" t="s">
        <v>113031</v>
      </c>
      <c r="R266" s="92">
        <v>126000000</v>
      </c>
      <c r="S266" s="528">
        <v>126000000</v>
      </c>
      <c r="T266" s="430">
        <v>0</v>
      </c>
      <c r="U266" s="93"/>
      <c r="V266" s="94"/>
      <c r="W266" s="93" t="s">
        <v>113000</v>
      </c>
      <c r="X266" s="555"/>
      <c r="Y266" s="555"/>
      <c r="Z266" s="555"/>
      <c r="AA266" s="555"/>
      <c r="AB266" s="555"/>
      <c r="AC266" s="555"/>
      <c r="AD266" s="555"/>
      <c r="AE266" s="555"/>
      <c r="AF266" s="555"/>
      <c r="AG266" s="555"/>
      <c r="AH266" s="555"/>
      <c r="AI266" s="555"/>
      <c r="AJ266" s="548">
        <v>0</v>
      </c>
    </row>
    <row r="267" spans="2:36" ht="30" x14ac:dyDescent="0.25">
      <c r="B267" s="77" t="s">
        <v>105516</v>
      </c>
      <c r="C267" s="78" t="s">
        <v>105924</v>
      </c>
      <c r="D267" s="78" t="s">
        <v>105520</v>
      </c>
      <c r="E267" s="78" t="s">
        <v>105573</v>
      </c>
      <c r="F267" s="78" t="s">
        <v>105550</v>
      </c>
      <c r="G267" s="78" t="s">
        <v>105528</v>
      </c>
      <c r="H267" s="77" t="s">
        <v>105675</v>
      </c>
      <c r="I267" s="77" t="s">
        <v>106217</v>
      </c>
      <c r="J267" s="375"/>
      <c r="K267" s="78"/>
      <c r="L267" s="395"/>
      <c r="M267" s="79" t="s">
        <v>106892</v>
      </c>
      <c r="N267" s="80"/>
      <c r="O267" s="80"/>
      <c r="P267" s="81"/>
      <c r="Q267" s="81"/>
      <c r="R267" s="82">
        <f t="shared" ref="R267:S268" si="265">R268</f>
        <v>3818009000</v>
      </c>
      <c r="S267" s="82">
        <f t="shared" si="265"/>
        <v>3818009000</v>
      </c>
      <c r="T267" s="82">
        <f>T268</f>
        <v>0</v>
      </c>
      <c r="U267" s="83"/>
      <c r="V267" s="83"/>
      <c r="W267" s="77"/>
      <c r="X267" s="82">
        <f t="shared" ref="X267:AI268" si="266">X268</f>
        <v>0</v>
      </c>
      <c r="Y267" s="82">
        <f t="shared" si="266"/>
        <v>0</v>
      </c>
      <c r="Z267" s="82">
        <f t="shared" si="266"/>
        <v>0</v>
      </c>
      <c r="AA267" s="82">
        <f t="shared" si="266"/>
        <v>0</v>
      </c>
      <c r="AB267" s="82">
        <f t="shared" si="266"/>
        <v>0</v>
      </c>
      <c r="AC267" s="82">
        <f t="shared" si="266"/>
        <v>0</v>
      </c>
      <c r="AD267" s="82">
        <f t="shared" si="266"/>
        <v>0</v>
      </c>
      <c r="AE267" s="82">
        <f t="shared" si="266"/>
        <v>0</v>
      </c>
      <c r="AF267" s="82">
        <f t="shared" si="266"/>
        <v>0</v>
      </c>
      <c r="AG267" s="82">
        <f t="shared" si="266"/>
        <v>0</v>
      </c>
      <c r="AH267" s="82">
        <f t="shared" si="266"/>
        <v>0</v>
      </c>
      <c r="AI267" s="82">
        <f t="shared" si="266"/>
        <v>0</v>
      </c>
      <c r="AJ267" s="548">
        <v>0</v>
      </c>
    </row>
    <row r="268" spans="2:36" ht="30" x14ac:dyDescent="0.25">
      <c r="B268" s="77" t="s">
        <v>105516</v>
      </c>
      <c r="C268" s="78" t="s">
        <v>105924</v>
      </c>
      <c r="D268" s="78" t="s">
        <v>105520</v>
      </c>
      <c r="E268" s="78" t="s">
        <v>105573</v>
      </c>
      <c r="F268" s="78" t="s">
        <v>105550</v>
      </c>
      <c r="G268" s="78" t="s">
        <v>105528</v>
      </c>
      <c r="H268" s="77" t="s">
        <v>105675</v>
      </c>
      <c r="I268" s="77" t="s">
        <v>106217</v>
      </c>
      <c r="J268" s="375" t="s">
        <v>105917</v>
      </c>
      <c r="K268" s="78"/>
      <c r="L268" s="395"/>
      <c r="M268" s="79" t="s">
        <v>106900</v>
      </c>
      <c r="N268" s="80"/>
      <c r="O268" s="80"/>
      <c r="P268" s="81"/>
      <c r="Q268" s="81"/>
      <c r="R268" s="82">
        <f t="shared" si="265"/>
        <v>3818009000</v>
      </c>
      <c r="S268" s="82">
        <f t="shared" si="265"/>
        <v>3818009000</v>
      </c>
      <c r="T268" s="82">
        <f>T269</f>
        <v>0</v>
      </c>
      <c r="U268" s="83"/>
      <c r="V268" s="83"/>
      <c r="W268" s="77"/>
      <c r="X268" s="82">
        <f t="shared" si="266"/>
        <v>0</v>
      </c>
      <c r="Y268" s="82">
        <f t="shared" si="266"/>
        <v>0</v>
      </c>
      <c r="Z268" s="82">
        <f t="shared" si="266"/>
        <v>0</v>
      </c>
      <c r="AA268" s="82">
        <f t="shared" si="266"/>
        <v>0</v>
      </c>
      <c r="AB268" s="82">
        <f t="shared" si="266"/>
        <v>0</v>
      </c>
      <c r="AC268" s="82">
        <f t="shared" si="266"/>
        <v>0</v>
      </c>
      <c r="AD268" s="82">
        <f t="shared" si="266"/>
        <v>0</v>
      </c>
      <c r="AE268" s="82">
        <f t="shared" si="266"/>
        <v>0</v>
      </c>
      <c r="AF268" s="82">
        <f t="shared" si="266"/>
        <v>0</v>
      </c>
      <c r="AG268" s="82">
        <f t="shared" si="266"/>
        <v>0</v>
      </c>
      <c r="AH268" s="82">
        <f t="shared" si="266"/>
        <v>0</v>
      </c>
      <c r="AI268" s="82">
        <f t="shared" si="266"/>
        <v>0</v>
      </c>
      <c r="AJ268" s="548">
        <v>0</v>
      </c>
    </row>
    <row r="269" spans="2:36" ht="45" x14ac:dyDescent="0.25">
      <c r="B269" s="189"/>
      <c r="C269" s="190"/>
      <c r="D269" s="190"/>
      <c r="E269" s="190"/>
      <c r="F269" s="190"/>
      <c r="G269" s="190"/>
      <c r="H269" s="190"/>
      <c r="I269" s="190"/>
      <c r="J269" s="190"/>
      <c r="K269" s="93" t="s">
        <v>112489</v>
      </c>
      <c r="L269" s="88" t="s">
        <v>113067</v>
      </c>
      <c r="M269" s="99" t="s">
        <v>113537</v>
      </c>
      <c r="N269" s="90"/>
      <c r="O269" s="90"/>
      <c r="P269" s="90"/>
      <c r="Q269" s="90" t="s">
        <v>113069</v>
      </c>
      <c r="R269" s="92">
        <v>3818009000</v>
      </c>
      <c r="S269" s="528">
        <v>3818009000</v>
      </c>
      <c r="T269" s="430">
        <v>0</v>
      </c>
      <c r="U269" s="93" t="s">
        <v>105533</v>
      </c>
      <c r="V269" s="92">
        <v>2214579446</v>
      </c>
      <c r="W269" s="93" t="s">
        <v>113000</v>
      </c>
      <c r="X269" s="555"/>
      <c r="Y269" s="555"/>
      <c r="Z269" s="555"/>
      <c r="AA269" s="555"/>
      <c r="AB269" s="555"/>
      <c r="AC269" s="555"/>
      <c r="AD269" s="555"/>
      <c r="AE269" s="555"/>
      <c r="AF269" s="555"/>
      <c r="AG269" s="555"/>
      <c r="AH269" s="555"/>
      <c r="AI269" s="555"/>
      <c r="AJ269" s="548">
        <v>0</v>
      </c>
    </row>
    <row r="270" spans="2:36" x14ac:dyDescent="0.25">
      <c r="B270" s="313" t="s">
        <v>105516</v>
      </c>
      <c r="C270" s="313" t="s">
        <v>105924</v>
      </c>
      <c r="D270" s="313" t="s">
        <v>105520</v>
      </c>
      <c r="E270" s="313" t="s">
        <v>105573</v>
      </c>
      <c r="F270" s="313" t="s">
        <v>105550</v>
      </c>
      <c r="G270" s="313" t="s">
        <v>105535</v>
      </c>
      <c r="H270" s="165"/>
      <c r="I270" s="165"/>
      <c r="J270" s="381"/>
      <c r="K270" s="165"/>
      <c r="L270" s="166"/>
      <c r="M270" s="167" t="s">
        <v>106948</v>
      </c>
      <c r="N270" s="168"/>
      <c r="O270" s="168"/>
      <c r="P270" s="169"/>
      <c r="Q270" s="169"/>
      <c r="R270" s="170">
        <f t="shared" ref="R270:S272" si="267">+R271</f>
        <v>160000000</v>
      </c>
      <c r="S270" s="170">
        <f t="shared" si="267"/>
        <v>160000000</v>
      </c>
      <c r="T270" s="170">
        <f>+T271</f>
        <v>0</v>
      </c>
      <c r="U270" s="171"/>
      <c r="V270" s="171"/>
      <c r="W270" s="165"/>
      <c r="X270" s="170">
        <f t="shared" ref="X270:AI272" si="268">+X271</f>
        <v>0</v>
      </c>
      <c r="Y270" s="170">
        <f t="shared" si="268"/>
        <v>0</v>
      </c>
      <c r="Z270" s="170">
        <f t="shared" si="268"/>
        <v>0</v>
      </c>
      <c r="AA270" s="170">
        <f t="shared" si="268"/>
        <v>0</v>
      </c>
      <c r="AB270" s="170">
        <f t="shared" si="268"/>
        <v>0</v>
      </c>
      <c r="AC270" s="170">
        <f t="shared" si="268"/>
        <v>0</v>
      </c>
      <c r="AD270" s="170">
        <f t="shared" si="268"/>
        <v>0</v>
      </c>
      <c r="AE270" s="170">
        <f t="shared" si="268"/>
        <v>0</v>
      </c>
      <c r="AF270" s="170">
        <f t="shared" si="268"/>
        <v>0</v>
      </c>
      <c r="AG270" s="170">
        <f t="shared" si="268"/>
        <v>0</v>
      </c>
      <c r="AH270" s="170">
        <f t="shared" si="268"/>
        <v>0</v>
      </c>
      <c r="AI270" s="170">
        <f t="shared" si="268"/>
        <v>0</v>
      </c>
      <c r="AJ270" s="548">
        <v>0</v>
      </c>
    </row>
    <row r="271" spans="2:36" ht="30" x14ac:dyDescent="0.25">
      <c r="B271" s="78" t="s">
        <v>105516</v>
      </c>
      <c r="C271" s="78" t="s">
        <v>105924</v>
      </c>
      <c r="D271" s="78" t="s">
        <v>105520</v>
      </c>
      <c r="E271" s="78" t="s">
        <v>105573</v>
      </c>
      <c r="F271" s="78" t="s">
        <v>105550</v>
      </c>
      <c r="G271" s="78" t="s">
        <v>105535</v>
      </c>
      <c r="H271" s="78" t="s">
        <v>105520</v>
      </c>
      <c r="I271" s="77"/>
      <c r="J271" s="375"/>
      <c r="K271" s="77"/>
      <c r="L271" s="395"/>
      <c r="M271" s="79" t="s">
        <v>106950</v>
      </c>
      <c r="N271" s="80"/>
      <c r="O271" s="80"/>
      <c r="P271" s="81"/>
      <c r="Q271" s="81"/>
      <c r="R271" s="82">
        <f t="shared" si="267"/>
        <v>160000000</v>
      </c>
      <c r="S271" s="82">
        <f t="shared" si="267"/>
        <v>160000000</v>
      </c>
      <c r="T271" s="82">
        <f>+T272</f>
        <v>0</v>
      </c>
      <c r="U271" s="83"/>
      <c r="V271" s="83"/>
      <c r="W271" s="118"/>
      <c r="X271" s="82">
        <f t="shared" si="268"/>
        <v>0</v>
      </c>
      <c r="Y271" s="82">
        <f t="shared" si="268"/>
        <v>0</v>
      </c>
      <c r="Z271" s="82">
        <f t="shared" si="268"/>
        <v>0</v>
      </c>
      <c r="AA271" s="82">
        <f t="shared" si="268"/>
        <v>0</v>
      </c>
      <c r="AB271" s="82">
        <f t="shared" si="268"/>
        <v>0</v>
      </c>
      <c r="AC271" s="82">
        <f t="shared" si="268"/>
        <v>0</v>
      </c>
      <c r="AD271" s="82">
        <f t="shared" si="268"/>
        <v>0</v>
      </c>
      <c r="AE271" s="82">
        <f t="shared" si="268"/>
        <v>0</v>
      </c>
      <c r="AF271" s="82">
        <f t="shared" si="268"/>
        <v>0</v>
      </c>
      <c r="AG271" s="82">
        <f t="shared" si="268"/>
        <v>0</v>
      </c>
      <c r="AH271" s="82">
        <f t="shared" si="268"/>
        <v>0</v>
      </c>
      <c r="AI271" s="82">
        <f t="shared" si="268"/>
        <v>0</v>
      </c>
      <c r="AJ271" s="548">
        <v>0</v>
      </c>
    </row>
    <row r="272" spans="2:36" ht="48" customHeight="1" x14ac:dyDescent="0.25">
      <c r="B272" s="78" t="s">
        <v>105516</v>
      </c>
      <c r="C272" s="78" t="s">
        <v>105924</v>
      </c>
      <c r="D272" s="78" t="s">
        <v>105520</v>
      </c>
      <c r="E272" s="78" t="s">
        <v>105573</v>
      </c>
      <c r="F272" s="78" t="s">
        <v>105550</v>
      </c>
      <c r="G272" s="78" t="s">
        <v>105535</v>
      </c>
      <c r="H272" s="77" t="s">
        <v>105520</v>
      </c>
      <c r="I272" s="77" t="s">
        <v>105576</v>
      </c>
      <c r="J272" s="375"/>
      <c r="K272" s="77"/>
      <c r="L272" s="395"/>
      <c r="M272" s="79" t="s">
        <v>106952</v>
      </c>
      <c r="N272" s="80"/>
      <c r="O272" s="80"/>
      <c r="P272" s="81"/>
      <c r="Q272" s="81"/>
      <c r="R272" s="82">
        <f t="shared" si="267"/>
        <v>160000000</v>
      </c>
      <c r="S272" s="82">
        <f t="shared" si="267"/>
        <v>160000000</v>
      </c>
      <c r="T272" s="82">
        <f>+T273</f>
        <v>0</v>
      </c>
      <c r="U272" s="83"/>
      <c r="V272" s="83"/>
      <c r="W272" s="118"/>
      <c r="X272" s="82">
        <f t="shared" si="268"/>
        <v>0</v>
      </c>
      <c r="Y272" s="82">
        <f t="shared" si="268"/>
        <v>0</v>
      </c>
      <c r="Z272" s="82">
        <f t="shared" si="268"/>
        <v>0</v>
      </c>
      <c r="AA272" s="82">
        <f t="shared" si="268"/>
        <v>0</v>
      </c>
      <c r="AB272" s="82">
        <f t="shared" si="268"/>
        <v>0</v>
      </c>
      <c r="AC272" s="82">
        <f t="shared" si="268"/>
        <v>0</v>
      </c>
      <c r="AD272" s="82">
        <f t="shared" si="268"/>
        <v>0</v>
      </c>
      <c r="AE272" s="82">
        <f t="shared" si="268"/>
        <v>0</v>
      </c>
      <c r="AF272" s="82">
        <f t="shared" si="268"/>
        <v>0</v>
      </c>
      <c r="AG272" s="82">
        <f t="shared" si="268"/>
        <v>0</v>
      </c>
      <c r="AH272" s="82">
        <f t="shared" si="268"/>
        <v>0</v>
      </c>
      <c r="AI272" s="82">
        <f t="shared" si="268"/>
        <v>0</v>
      </c>
      <c r="AJ272" s="548">
        <v>0</v>
      </c>
    </row>
    <row r="273" spans="1:36" x14ac:dyDescent="0.25">
      <c r="B273" s="189"/>
      <c r="C273" s="190"/>
      <c r="D273" s="190"/>
      <c r="E273" s="190"/>
      <c r="F273" s="190"/>
      <c r="G273" s="190"/>
      <c r="H273" s="190"/>
      <c r="I273" s="190"/>
      <c r="J273" s="190"/>
      <c r="K273" s="93" t="s">
        <v>112528</v>
      </c>
      <c r="L273" s="52"/>
      <c r="M273" s="89" t="s">
        <v>113144</v>
      </c>
      <c r="N273" s="90">
        <v>45659</v>
      </c>
      <c r="O273" s="90" t="s">
        <v>113060</v>
      </c>
      <c r="P273" s="127" t="s">
        <v>113068</v>
      </c>
      <c r="Q273" s="90" t="s">
        <v>113031</v>
      </c>
      <c r="R273" s="92">
        <v>160000000</v>
      </c>
      <c r="S273" s="531">
        <v>160000000</v>
      </c>
      <c r="T273" s="432">
        <v>0</v>
      </c>
      <c r="U273" s="93"/>
      <c r="V273" s="94"/>
      <c r="W273" s="93" t="s">
        <v>113064</v>
      </c>
      <c r="X273" s="556"/>
      <c r="Y273" s="556"/>
      <c r="Z273" s="556"/>
      <c r="AA273" s="556"/>
      <c r="AB273" s="556"/>
      <c r="AC273" s="556"/>
      <c r="AD273" s="556"/>
      <c r="AE273" s="556"/>
      <c r="AF273" s="556"/>
      <c r="AG273" s="556"/>
      <c r="AH273" s="556"/>
      <c r="AI273" s="556"/>
      <c r="AJ273" s="548">
        <v>0</v>
      </c>
    </row>
    <row r="274" spans="1:36" x14ac:dyDescent="0.25">
      <c r="B274" s="60" t="s">
        <v>105516</v>
      </c>
      <c r="C274" s="60" t="s">
        <v>105924</v>
      </c>
      <c r="D274" s="60" t="s">
        <v>105520</v>
      </c>
      <c r="E274" s="60" t="s">
        <v>105573</v>
      </c>
      <c r="F274" s="60" t="s">
        <v>105553</v>
      </c>
      <c r="G274" s="60"/>
      <c r="H274" s="60"/>
      <c r="I274" s="60"/>
      <c r="J274" s="373"/>
      <c r="K274" s="248"/>
      <c r="L274" s="62"/>
      <c r="M274" s="63" t="s">
        <v>106978</v>
      </c>
      <c r="N274" s="64"/>
      <c r="O274" s="64"/>
      <c r="P274" s="65"/>
      <c r="Q274" s="65"/>
      <c r="R274" s="66">
        <f>+R275+R284+R296</f>
        <v>3047430000</v>
      </c>
      <c r="S274" s="66">
        <f>+S275+S284+S296</f>
        <v>3047130000</v>
      </c>
      <c r="T274" s="66">
        <f>+T275+T284+T296</f>
        <v>0</v>
      </c>
      <c r="U274" s="67"/>
      <c r="V274" s="67"/>
      <c r="W274" s="248"/>
      <c r="X274" s="66">
        <f t="shared" ref="X274:AI274" si="269">+X275+X284+X296</f>
        <v>0</v>
      </c>
      <c r="Y274" s="66">
        <f t="shared" si="269"/>
        <v>0</v>
      </c>
      <c r="Z274" s="66">
        <f t="shared" si="269"/>
        <v>0</v>
      </c>
      <c r="AA274" s="66">
        <f t="shared" si="269"/>
        <v>0</v>
      </c>
      <c r="AB274" s="66">
        <f t="shared" si="269"/>
        <v>0</v>
      </c>
      <c r="AC274" s="66">
        <f t="shared" si="269"/>
        <v>0</v>
      </c>
      <c r="AD274" s="66">
        <f t="shared" si="269"/>
        <v>0</v>
      </c>
      <c r="AE274" s="66">
        <f t="shared" si="269"/>
        <v>0</v>
      </c>
      <c r="AF274" s="66">
        <f t="shared" si="269"/>
        <v>0</v>
      </c>
      <c r="AG274" s="66">
        <f t="shared" si="269"/>
        <v>0</v>
      </c>
      <c r="AH274" s="66">
        <f t="shared" si="269"/>
        <v>0</v>
      </c>
      <c r="AI274" s="66">
        <f t="shared" si="269"/>
        <v>0</v>
      </c>
      <c r="AJ274" s="548">
        <v>0</v>
      </c>
    </row>
    <row r="275" spans="1:36" ht="45" x14ac:dyDescent="0.25">
      <c r="B275" s="313" t="s">
        <v>105516</v>
      </c>
      <c r="C275" s="313" t="s">
        <v>105924</v>
      </c>
      <c r="D275" s="313" t="s">
        <v>105520</v>
      </c>
      <c r="E275" s="313" t="s">
        <v>105573</v>
      </c>
      <c r="F275" s="313" t="s">
        <v>105553</v>
      </c>
      <c r="G275" s="313" t="s">
        <v>105538</v>
      </c>
      <c r="H275" s="165"/>
      <c r="I275" s="165"/>
      <c r="J275" s="381"/>
      <c r="K275" s="165"/>
      <c r="L275" s="166"/>
      <c r="M275" s="167" t="s">
        <v>113224</v>
      </c>
      <c r="N275" s="168"/>
      <c r="O275" s="168"/>
      <c r="P275" s="169"/>
      <c r="Q275" s="169"/>
      <c r="R275" s="170">
        <f t="shared" ref="R275:S276" si="270">+R276</f>
        <v>215750000</v>
      </c>
      <c r="S275" s="170">
        <f t="shared" si="270"/>
        <v>192450000</v>
      </c>
      <c r="T275" s="170">
        <f>+T276</f>
        <v>0</v>
      </c>
      <c r="U275" s="171"/>
      <c r="V275" s="171"/>
      <c r="W275" s="165"/>
      <c r="X275" s="170">
        <f t="shared" ref="X275:AI276" si="271">+X276</f>
        <v>0</v>
      </c>
      <c r="Y275" s="170">
        <f t="shared" si="271"/>
        <v>0</v>
      </c>
      <c r="Z275" s="170">
        <f t="shared" si="271"/>
        <v>0</v>
      </c>
      <c r="AA275" s="170">
        <f t="shared" si="271"/>
        <v>0</v>
      </c>
      <c r="AB275" s="170">
        <f t="shared" si="271"/>
        <v>0</v>
      </c>
      <c r="AC275" s="170">
        <f t="shared" si="271"/>
        <v>0</v>
      </c>
      <c r="AD275" s="170">
        <f t="shared" si="271"/>
        <v>0</v>
      </c>
      <c r="AE275" s="170">
        <f t="shared" si="271"/>
        <v>0</v>
      </c>
      <c r="AF275" s="170">
        <f t="shared" si="271"/>
        <v>0</v>
      </c>
      <c r="AG275" s="170">
        <f t="shared" si="271"/>
        <v>0</v>
      </c>
      <c r="AH275" s="170">
        <f t="shared" si="271"/>
        <v>0</v>
      </c>
      <c r="AI275" s="170">
        <f t="shared" si="271"/>
        <v>0</v>
      </c>
      <c r="AJ275" s="548">
        <v>0</v>
      </c>
    </row>
    <row r="276" spans="1:36" ht="30" x14ac:dyDescent="0.25">
      <c r="B276" s="77" t="s">
        <v>105516</v>
      </c>
      <c r="C276" s="77" t="s">
        <v>105924</v>
      </c>
      <c r="D276" s="77" t="s">
        <v>105520</v>
      </c>
      <c r="E276" s="77" t="s">
        <v>105573</v>
      </c>
      <c r="F276" s="77" t="s">
        <v>105553</v>
      </c>
      <c r="G276" s="77" t="s">
        <v>105538</v>
      </c>
      <c r="H276" s="77" t="s">
        <v>105520</v>
      </c>
      <c r="I276" s="77"/>
      <c r="J276" s="375"/>
      <c r="K276" s="77"/>
      <c r="L276" s="395"/>
      <c r="M276" s="79" t="s">
        <v>107000</v>
      </c>
      <c r="N276" s="80"/>
      <c r="O276" s="80"/>
      <c r="P276" s="81"/>
      <c r="Q276" s="81"/>
      <c r="R276" s="82">
        <f t="shared" si="270"/>
        <v>215750000</v>
      </c>
      <c r="S276" s="82">
        <f t="shared" si="270"/>
        <v>192450000</v>
      </c>
      <c r="T276" s="82">
        <f>+T277</f>
        <v>0</v>
      </c>
      <c r="U276" s="83"/>
      <c r="V276" s="83"/>
      <c r="W276" s="118"/>
      <c r="X276" s="82">
        <f t="shared" si="271"/>
        <v>0</v>
      </c>
      <c r="Y276" s="82">
        <f t="shared" si="271"/>
        <v>0</v>
      </c>
      <c r="Z276" s="82">
        <f t="shared" si="271"/>
        <v>0</v>
      </c>
      <c r="AA276" s="82">
        <f t="shared" si="271"/>
        <v>0</v>
      </c>
      <c r="AB276" s="82">
        <f t="shared" si="271"/>
        <v>0</v>
      </c>
      <c r="AC276" s="82">
        <f t="shared" si="271"/>
        <v>0</v>
      </c>
      <c r="AD276" s="82">
        <f t="shared" si="271"/>
        <v>0</v>
      </c>
      <c r="AE276" s="82">
        <f t="shared" si="271"/>
        <v>0</v>
      </c>
      <c r="AF276" s="82">
        <f t="shared" si="271"/>
        <v>0</v>
      </c>
      <c r="AG276" s="82">
        <f t="shared" si="271"/>
        <v>0</v>
      </c>
      <c r="AH276" s="82">
        <f t="shared" si="271"/>
        <v>0</v>
      </c>
      <c r="AI276" s="82">
        <f t="shared" si="271"/>
        <v>0</v>
      </c>
      <c r="AJ276" s="548">
        <v>0</v>
      </c>
    </row>
    <row r="277" spans="1:36" ht="30" x14ac:dyDescent="0.25">
      <c r="B277" s="77" t="s">
        <v>105516</v>
      </c>
      <c r="C277" s="77" t="s">
        <v>105924</v>
      </c>
      <c r="D277" s="77" t="s">
        <v>105520</v>
      </c>
      <c r="E277" s="77" t="s">
        <v>105573</v>
      </c>
      <c r="F277" s="77" t="s">
        <v>105553</v>
      </c>
      <c r="G277" s="77" t="s">
        <v>105538</v>
      </c>
      <c r="H277" s="77" t="s">
        <v>105520</v>
      </c>
      <c r="I277" s="77" t="s">
        <v>105576</v>
      </c>
      <c r="J277" s="375"/>
      <c r="K277" s="77"/>
      <c r="L277" s="395"/>
      <c r="M277" s="79" t="s">
        <v>107002</v>
      </c>
      <c r="N277" s="80"/>
      <c r="O277" s="80"/>
      <c r="P277" s="81"/>
      <c r="Q277" s="81"/>
      <c r="R277" s="82">
        <f>SUM(R278:R283)</f>
        <v>215750000</v>
      </c>
      <c r="S277" s="82">
        <f>SUM(S278:S283)</f>
        <v>192450000</v>
      </c>
      <c r="T277" s="82">
        <f>SUM(T278:T283)</f>
        <v>0</v>
      </c>
      <c r="U277" s="83"/>
      <c r="V277" s="83"/>
      <c r="W277" s="118"/>
      <c r="X277" s="82">
        <f t="shared" ref="X277:AI277" si="272">SUM(X278:X283)</f>
        <v>0</v>
      </c>
      <c r="Y277" s="82">
        <f t="shared" si="272"/>
        <v>0</v>
      </c>
      <c r="Z277" s="82">
        <f t="shared" si="272"/>
        <v>0</v>
      </c>
      <c r="AA277" s="82">
        <f t="shared" si="272"/>
        <v>0</v>
      </c>
      <c r="AB277" s="82">
        <f t="shared" si="272"/>
        <v>0</v>
      </c>
      <c r="AC277" s="82">
        <f t="shared" si="272"/>
        <v>0</v>
      </c>
      <c r="AD277" s="82">
        <f t="shared" si="272"/>
        <v>0</v>
      </c>
      <c r="AE277" s="82">
        <f t="shared" si="272"/>
        <v>0</v>
      </c>
      <c r="AF277" s="82">
        <f t="shared" si="272"/>
        <v>0</v>
      </c>
      <c r="AG277" s="82">
        <f t="shared" si="272"/>
        <v>0</v>
      </c>
      <c r="AH277" s="82">
        <f t="shared" si="272"/>
        <v>0</v>
      </c>
      <c r="AI277" s="82">
        <f t="shared" si="272"/>
        <v>0</v>
      </c>
      <c r="AJ277" s="548">
        <v>0</v>
      </c>
    </row>
    <row r="278" spans="1:36" ht="60" x14ac:dyDescent="0.25">
      <c r="B278" s="85"/>
      <c r="C278" s="86"/>
      <c r="D278" s="86"/>
      <c r="E278" s="86"/>
      <c r="F278" s="86"/>
      <c r="G278" s="86"/>
      <c r="H278" s="86"/>
      <c r="I278" s="86"/>
      <c r="J278" s="86"/>
      <c r="K278" s="93" t="s">
        <v>112567</v>
      </c>
      <c r="L278" s="88" t="s">
        <v>113295</v>
      </c>
      <c r="M278" s="99" t="s">
        <v>113737</v>
      </c>
      <c r="N278" s="90">
        <v>45684</v>
      </c>
      <c r="O278" s="90" t="s">
        <v>113037</v>
      </c>
      <c r="P278" s="91" t="s">
        <v>113002</v>
      </c>
      <c r="Q278" s="91" t="s">
        <v>113113</v>
      </c>
      <c r="R278" s="473">
        <v>35000000</v>
      </c>
      <c r="S278" s="528">
        <f>35000000-23300000-11700000</f>
        <v>0</v>
      </c>
      <c r="T278" s="430">
        <v>0</v>
      </c>
      <c r="U278" s="93"/>
      <c r="V278" s="94"/>
      <c r="W278" s="93" t="s">
        <v>113019</v>
      </c>
      <c r="X278" s="555"/>
      <c r="Y278" s="555"/>
      <c r="Z278" s="555"/>
      <c r="AA278" s="555"/>
      <c r="AB278" s="555"/>
      <c r="AC278" s="555"/>
      <c r="AD278" s="555"/>
      <c r="AE278" s="555"/>
      <c r="AF278" s="555"/>
      <c r="AG278" s="555"/>
      <c r="AH278" s="555"/>
      <c r="AI278" s="555"/>
      <c r="AJ278" s="548">
        <v>0</v>
      </c>
    </row>
    <row r="279" spans="1:36" ht="75" x14ac:dyDescent="0.25">
      <c r="B279" s="133"/>
      <c r="C279" s="134"/>
      <c r="D279" s="134"/>
      <c r="E279" s="134"/>
      <c r="F279" s="134"/>
      <c r="G279" s="134"/>
      <c r="H279" s="134"/>
      <c r="I279" s="134"/>
      <c r="J279" s="134"/>
      <c r="K279" s="93" t="s">
        <v>112567</v>
      </c>
      <c r="L279" s="88">
        <v>80101500</v>
      </c>
      <c r="M279" s="99" t="s">
        <v>113738</v>
      </c>
      <c r="N279" s="90">
        <v>45677</v>
      </c>
      <c r="O279" s="90" t="s">
        <v>113037</v>
      </c>
      <c r="P279" s="91" t="s">
        <v>113011</v>
      </c>
      <c r="Q279" s="91" t="s">
        <v>113071</v>
      </c>
      <c r="R279" s="302">
        <f>4500000*11</f>
        <v>49500000</v>
      </c>
      <c r="S279" s="528">
        <v>49500000</v>
      </c>
      <c r="T279" s="430"/>
      <c r="U279" s="93"/>
      <c r="V279" s="94"/>
      <c r="W279" s="93" t="s">
        <v>113019</v>
      </c>
      <c r="X279" s="555"/>
      <c r="Y279" s="555"/>
      <c r="Z279" s="555"/>
      <c r="AA279" s="555"/>
      <c r="AB279" s="555"/>
      <c r="AC279" s="555"/>
      <c r="AD279" s="555"/>
      <c r="AE279" s="555"/>
      <c r="AF279" s="555"/>
      <c r="AG279" s="555"/>
      <c r="AH279" s="555"/>
      <c r="AI279" s="555"/>
      <c r="AJ279" s="548">
        <v>0</v>
      </c>
    </row>
    <row r="280" spans="1:36" ht="75" customHeight="1" x14ac:dyDescent="0.25">
      <c r="B280" s="133"/>
      <c r="C280" s="134"/>
      <c r="D280" s="134"/>
      <c r="E280" s="134"/>
      <c r="F280" s="134"/>
      <c r="G280" s="134"/>
      <c r="H280" s="134"/>
      <c r="I280" s="134"/>
      <c r="J280" s="134"/>
      <c r="K280" s="93" t="s">
        <v>112567</v>
      </c>
      <c r="L280" s="88">
        <v>80101500</v>
      </c>
      <c r="M280" s="99" t="s">
        <v>113796</v>
      </c>
      <c r="N280" s="90">
        <v>45677</v>
      </c>
      <c r="O280" s="90" t="s">
        <v>113037</v>
      </c>
      <c r="P280" s="91" t="s">
        <v>113011</v>
      </c>
      <c r="Q280" s="91" t="s">
        <v>113071</v>
      </c>
      <c r="R280" s="524">
        <f>4500000*11</f>
        <v>49500000</v>
      </c>
      <c r="S280" s="528">
        <v>49500000</v>
      </c>
      <c r="T280" s="430">
        <v>0</v>
      </c>
      <c r="U280" s="93"/>
      <c r="V280" s="94"/>
      <c r="W280" s="93" t="s">
        <v>113019</v>
      </c>
      <c r="X280" s="555"/>
      <c r="Y280" s="555"/>
      <c r="Z280" s="555"/>
      <c r="AA280" s="555"/>
      <c r="AB280" s="555"/>
      <c r="AC280" s="555"/>
      <c r="AD280" s="555"/>
      <c r="AE280" s="555"/>
      <c r="AF280" s="555"/>
      <c r="AG280" s="555"/>
      <c r="AH280" s="555"/>
      <c r="AI280" s="555"/>
      <c r="AJ280" s="548">
        <v>0</v>
      </c>
    </row>
    <row r="281" spans="1:36" s="14" customFormat="1" ht="81.75" customHeight="1" x14ac:dyDescent="0.25">
      <c r="A281" s="566"/>
      <c r="B281" s="192"/>
      <c r="C281" s="193"/>
      <c r="D281" s="193"/>
      <c r="E281" s="193"/>
      <c r="F281" s="193"/>
      <c r="G281" s="193"/>
      <c r="H281" s="193"/>
      <c r="I281" s="193"/>
      <c r="J281" s="193"/>
      <c r="K281" s="195" t="s">
        <v>112567</v>
      </c>
      <c r="L281" s="88">
        <v>80101500</v>
      </c>
      <c r="M281" s="99" t="s">
        <v>113833</v>
      </c>
      <c r="N281" s="90">
        <v>45677</v>
      </c>
      <c r="O281" s="90" t="s">
        <v>113037</v>
      </c>
      <c r="P281" s="91" t="s">
        <v>113004</v>
      </c>
      <c r="Q281" s="91" t="s">
        <v>113071</v>
      </c>
      <c r="R281" s="92">
        <f>4500000*6</f>
        <v>27000000</v>
      </c>
      <c r="S281" s="528">
        <f>27000000+11700000</f>
        <v>38700000</v>
      </c>
      <c r="T281" s="430"/>
      <c r="U281" s="93"/>
      <c r="V281" s="94"/>
      <c r="W281" s="93" t="s">
        <v>113019</v>
      </c>
      <c r="X281" s="555"/>
      <c r="Y281" s="555"/>
      <c r="Z281" s="555"/>
      <c r="AA281" s="555"/>
      <c r="AB281" s="555"/>
      <c r="AC281" s="555"/>
      <c r="AD281" s="555"/>
      <c r="AE281" s="555"/>
      <c r="AF281" s="555"/>
      <c r="AG281" s="555"/>
      <c r="AH281" s="555"/>
      <c r="AI281" s="555"/>
      <c r="AJ281" s="548">
        <v>0</v>
      </c>
    </row>
    <row r="282" spans="1:36" s="14" customFormat="1" ht="57" customHeight="1" x14ac:dyDescent="0.25">
      <c r="A282" s="566"/>
      <c r="B282" s="192"/>
      <c r="C282" s="193"/>
      <c r="D282" s="193"/>
      <c r="E282" s="193"/>
      <c r="F282" s="193"/>
      <c r="G282" s="193"/>
      <c r="H282" s="193"/>
      <c r="I282" s="193"/>
      <c r="J282" s="193"/>
      <c r="K282" s="195" t="s">
        <v>112567</v>
      </c>
      <c r="L282" s="176">
        <v>80161500</v>
      </c>
      <c r="M282" s="99" t="s">
        <v>113797</v>
      </c>
      <c r="N282" s="90">
        <v>45667</v>
      </c>
      <c r="O282" s="90" t="s">
        <v>113060</v>
      </c>
      <c r="P282" s="91" t="s">
        <v>113011</v>
      </c>
      <c r="Q282" s="91" t="s">
        <v>113053</v>
      </c>
      <c r="R282" s="456">
        <v>47850000</v>
      </c>
      <c r="S282" s="528">
        <v>47850000</v>
      </c>
      <c r="T282" s="430">
        <v>0</v>
      </c>
      <c r="U282" s="128" t="s">
        <v>106081</v>
      </c>
      <c r="V282" s="188"/>
      <c r="W282" s="93" t="s">
        <v>113536</v>
      </c>
      <c r="X282" s="555"/>
      <c r="Y282" s="555"/>
      <c r="Z282" s="555"/>
      <c r="AA282" s="555"/>
      <c r="AB282" s="555"/>
      <c r="AC282" s="555"/>
      <c r="AD282" s="555"/>
      <c r="AE282" s="555"/>
      <c r="AF282" s="555"/>
      <c r="AG282" s="555"/>
      <c r="AH282" s="555"/>
      <c r="AI282" s="555"/>
      <c r="AJ282" s="548">
        <v>0</v>
      </c>
    </row>
    <row r="283" spans="1:36" s="14" customFormat="1" ht="45" x14ac:dyDescent="0.25">
      <c r="A283" s="566"/>
      <c r="B283" s="192"/>
      <c r="C283" s="193"/>
      <c r="D283" s="193"/>
      <c r="E283" s="193"/>
      <c r="F283" s="193"/>
      <c r="G283" s="193"/>
      <c r="H283" s="193"/>
      <c r="I283" s="193"/>
      <c r="J283" s="193"/>
      <c r="K283" s="195" t="s">
        <v>112567</v>
      </c>
      <c r="L283" s="52">
        <v>80101500</v>
      </c>
      <c r="M283" s="99" t="s">
        <v>113798</v>
      </c>
      <c r="N283" s="90">
        <v>45667</v>
      </c>
      <c r="O283" s="90" t="s">
        <v>113060</v>
      </c>
      <c r="P283" s="91" t="s">
        <v>113045</v>
      </c>
      <c r="Q283" s="91" t="s">
        <v>113053</v>
      </c>
      <c r="R283" s="524">
        <v>6900000</v>
      </c>
      <c r="S283" s="528">
        <v>6900000</v>
      </c>
      <c r="T283" s="430">
        <v>0</v>
      </c>
      <c r="U283" s="128" t="s">
        <v>106081</v>
      </c>
      <c r="V283" s="188"/>
      <c r="W283" s="93" t="s">
        <v>113064</v>
      </c>
      <c r="X283" s="555"/>
      <c r="Y283" s="555"/>
      <c r="Z283" s="555"/>
      <c r="AA283" s="555"/>
      <c r="AB283" s="555"/>
      <c r="AC283" s="555"/>
      <c r="AD283" s="555"/>
      <c r="AE283" s="555"/>
      <c r="AF283" s="555"/>
      <c r="AG283" s="555"/>
      <c r="AH283" s="555"/>
      <c r="AI283" s="555"/>
      <c r="AJ283" s="548">
        <v>0</v>
      </c>
    </row>
    <row r="284" spans="1:36" x14ac:dyDescent="0.25">
      <c r="B284" s="313" t="s">
        <v>105516</v>
      </c>
      <c r="C284" s="313" t="s">
        <v>105924</v>
      </c>
      <c r="D284" s="313" t="s">
        <v>105520</v>
      </c>
      <c r="E284" s="313" t="s">
        <v>105573</v>
      </c>
      <c r="F284" s="313" t="s">
        <v>105553</v>
      </c>
      <c r="G284" s="313" t="s">
        <v>105544</v>
      </c>
      <c r="H284" s="165"/>
      <c r="I284" s="165"/>
      <c r="J284" s="381"/>
      <c r="K284" s="165"/>
      <c r="L284" s="166"/>
      <c r="M284" s="167" t="s">
        <v>107054</v>
      </c>
      <c r="N284" s="168"/>
      <c r="O284" s="168"/>
      <c r="P284" s="169"/>
      <c r="Q284" s="169"/>
      <c r="R284" s="170">
        <f>SUM(R285+R288)</f>
        <v>2721680000</v>
      </c>
      <c r="S284" s="170">
        <f t="shared" ref="S284" si="273">SUM(S285+S288)</f>
        <v>2721680000</v>
      </c>
      <c r="T284" s="170">
        <f>SUM(T285+T288)</f>
        <v>0</v>
      </c>
      <c r="U284" s="171"/>
      <c r="V284" s="171"/>
      <c r="W284" s="165"/>
      <c r="X284" s="170">
        <f t="shared" ref="X284:Y284" si="274">SUM(X285+X288)</f>
        <v>0</v>
      </c>
      <c r="Y284" s="170">
        <f t="shared" si="274"/>
        <v>0</v>
      </c>
      <c r="Z284" s="170">
        <f t="shared" ref="Z284:AC284" si="275">SUM(Z285+Z288)</f>
        <v>0</v>
      </c>
      <c r="AA284" s="170">
        <f t="shared" si="275"/>
        <v>0</v>
      </c>
      <c r="AB284" s="170">
        <f t="shared" si="275"/>
        <v>0</v>
      </c>
      <c r="AC284" s="170">
        <f t="shared" si="275"/>
        <v>0</v>
      </c>
      <c r="AD284" s="170">
        <f t="shared" ref="AD284:AI284" si="276">SUM(AD285+AD288)</f>
        <v>0</v>
      </c>
      <c r="AE284" s="170">
        <f t="shared" si="276"/>
        <v>0</v>
      </c>
      <c r="AF284" s="170">
        <f t="shared" si="276"/>
        <v>0</v>
      </c>
      <c r="AG284" s="170">
        <f t="shared" si="276"/>
        <v>0</v>
      </c>
      <c r="AH284" s="170">
        <f t="shared" si="276"/>
        <v>0</v>
      </c>
      <c r="AI284" s="170">
        <f t="shared" si="276"/>
        <v>0</v>
      </c>
      <c r="AJ284" s="548">
        <v>0</v>
      </c>
    </row>
    <row r="285" spans="1:36" x14ac:dyDescent="0.25">
      <c r="B285" s="77" t="s">
        <v>105516</v>
      </c>
      <c r="C285" s="77" t="s">
        <v>105924</v>
      </c>
      <c r="D285" s="77" t="s">
        <v>105520</v>
      </c>
      <c r="E285" s="77" t="s">
        <v>105573</v>
      </c>
      <c r="F285" s="77" t="s">
        <v>105553</v>
      </c>
      <c r="G285" s="77" t="s">
        <v>105544</v>
      </c>
      <c r="H285" s="77" t="s">
        <v>105573</v>
      </c>
      <c r="I285" s="77"/>
      <c r="J285" s="375"/>
      <c r="K285" s="77"/>
      <c r="L285" s="395"/>
      <c r="M285" s="79" t="s">
        <v>113148</v>
      </c>
      <c r="N285" s="80"/>
      <c r="O285" s="80"/>
      <c r="P285" s="81"/>
      <c r="Q285" s="81"/>
      <c r="R285" s="82">
        <f>SUM(R286:R287)</f>
        <v>332760000</v>
      </c>
      <c r="S285" s="82">
        <f t="shared" ref="S285" si="277">SUM(S286:S287)</f>
        <v>332760000</v>
      </c>
      <c r="T285" s="82">
        <f>SUM(T286:T287)</f>
        <v>0</v>
      </c>
      <c r="U285" s="83"/>
      <c r="V285" s="83"/>
      <c r="W285" s="118"/>
      <c r="X285" s="82">
        <f t="shared" ref="X285:Y285" si="278">SUM(X286:X287)</f>
        <v>0</v>
      </c>
      <c r="Y285" s="82">
        <f t="shared" si="278"/>
        <v>0</v>
      </c>
      <c r="Z285" s="82">
        <f t="shared" ref="Z285:AC285" si="279">SUM(Z286:Z287)</f>
        <v>0</v>
      </c>
      <c r="AA285" s="82">
        <f t="shared" si="279"/>
        <v>0</v>
      </c>
      <c r="AB285" s="82">
        <f t="shared" si="279"/>
        <v>0</v>
      </c>
      <c r="AC285" s="82">
        <f t="shared" si="279"/>
        <v>0</v>
      </c>
      <c r="AD285" s="82">
        <f t="shared" ref="AD285:AI285" si="280">SUM(AD286:AD287)</f>
        <v>0</v>
      </c>
      <c r="AE285" s="82">
        <f t="shared" si="280"/>
        <v>0</v>
      </c>
      <c r="AF285" s="82">
        <f t="shared" si="280"/>
        <v>0</v>
      </c>
      <c r="AG285" s="82">
        <f t="shared" si="280"/>
        <v>0</v>
      </c>
      <c r="AH285" s="82">
        <f t="shared" si="280"/>
        <v>0</v>
      </c>
      <c r="AI285" s="82">
        <f t="shared" si="280"/>
        <v>0</v>
      </c>
      <c r="AJ285" s="548">
        <v>0</v>
      </c>
    </row>
    <row r="286" spans="1:36" ht="45" x14ac:dyDescent="0.25">
      <c r="B286" s="85"/>
      <c r="C286" s="86"/>
      <c r="D286" s="86"/>
      <c r="E286" s="86"/>
      <c r="F286" s="86"/>
      <c r="G286" s="86"/>
      <c r="H286" s="86"/>
      <c r="I286" s="86"/>
      <c r="J286" s="86"/>
      <c r="K286" s="93" t="s">
        <v>112595</v>
      </c>
      <c r="L286" s="198">
        <v>92121500</v>
      </c>
      <c r="M286" s="89" t="s">
        <v>113540</v>
      </c>
      <c r="N286" s="90"/>
      <c r="O286" s="90"/>
      <c r="P286" s="91"/>
      <c r="Q286" s="127"/>
      <c r="R286" s="199">
        <v>221840000</v>
      </c>
      <c r="S286" s="532">
        <v>221840000</v>
      </c>
      <c r="T286" s="442">
        <v>0</v>
      </c>
      <c r="U286" s="181" t="s">
        <v>106081</v>
      </c>
      <c r="V286" s="94"/>
      <c r="W286" s="93" t="s">
        <v>113000</v>
      </c>
      <c r="X286" s="557"/>
      <c r="Y286" s="557"/>
      <c r="Z286" s="557"/>
      <c r="AA286" s="557"/>
      <c r="AB286" s="557"/>
      <c r="AC286" s="557"/>
      <c r="AD286" s="557"/>
      <c r="AE286" s="557"/>
      <c r="AF286" s="557"/>
      <c r="AG286" s="557"/>
      <c r="AH286" s="557"/>
      <c r="AI286" s="557"/>
      <c r="AJ286" s="548">
        <v>0</v>
      </c>
    </row>
    <row r="287" spans="1:36" ht="45" x14ac:dyDescent="0.25">
      <c r="B287" s="133"/>
      <c r="C287" s="134"/>
      <c r="D287" s="134"/>
      <c r="E287" s="134"/>
      <c r="F287" s="134"/>
      <c r="G287" s="134"/>
      <c r="H287" s="134"/>
      <c r="I287" s="134"/>
      <c r="J287" s="134"/>
      <c r="K287" s="93" t="s">
        <v>112595</v>
      </c>
      <c r="L287" s="198">
        <v>92121500</v>
      </c>
      <c r="M287" s="89" t="s">
        <v>113702</v>
      </c>
      <c r="N287" s="90">
        <v>45838</v>
      </c>
      <c r="O287" s="90" t="s">
        <v>112997</v>
      </c>
      <c r="P287" s="91" t="s">
        <v>113007</v>
      </c>
      <c r="Q287" s="91" t="s">
        <v>112999</v>
      </c>
      <c r="R287" s="92">
        <f>R286/8*4</f>
        <v>110920000</v>
      </c>
      <c r="S287" s="528">
        <v>110920000</v>
      </c>
      <c r="T287" s="430">
        <v>0</v>
      </c>
      <c r="U287" s="93" t="s">
        <v>105533</v>
      </c>
      <c r="V287" s="92">
        <f>CEILING(((R287/4*8)*1.05),10000)</f>
        <v>232940000</v>
      </c>
      <c r="W287" s="93" t="s">
        <v>113000</v>
      </c>
      <c r="X287" s="555"/>
      <c r="Y287" s="555"/>
      <c r="Z287" s="555"/>
      <c r="AA287" s="555"/>
      <c r="AB287" s="555"/>
      <c r="AC287" s="555"/>
      <c r="AD287" s="555"/>
      <c r="AE287" s="555"/>
      <c r="AF287" s="555"/>
      <c r="AG287" s="555"/>
      <c r="AH287" s="555"/>
      <c r="AI287" s="555"/>
      <c r="AJ287" s="548">
        <v>0</v>
      </c>
    </row>
    <row r="288" spans="1:36" x14ac:dyDescent="0.25">
      <c r="B288" s="77" t="s">
        <v>105516</v>
      </c>
      <c r="C288" s="77" t="s">
        <v>105924</v>
      </c>
      <c r="D288" s="77" t="s">
        <v>105520</v>
      </c>
      <c r="E288" s="77" t="s">
        <v>105573</v>
      </c>
      <c r="F288" s="77" t="s">
        <v>105553</v>
      </c>
      <c r="G288" s="77" t="s">
        <v>105544</v>
      </c>
      <c r="H288" s="77" t="s">
        <v>105675</v>
      </c>
      <c r="I288" s="77"/>
      <c r="J288" s="375"/>
      <c r="K288" s="77"/>
      <c r="L288" s="395"/>
      <c r="M288" s="79" t="s">
        <v>107060</v>
      </c>
      <c r="N288" s="80"/>
      <c r="O288" s="80" t="s">
        <v>112995</v>
      </c>
      <c r="P288" s="81"/>
      <c r="Q288" s="81"/>
      <c r="R288" s="82">
        <f>SUM(R289:R295)</f>
        <v>2388920000</v>
      </c>
      <c r="S288" s="82">
        <f t="shared" ref="S288" si="281">SUM(S289:S295)</f>
        <v>2388920000</v>
      </c>
      <c r="T288" s="82">
        <f>SUM(T289:T295)</f>
        <v>0</v>
      </c>
      <c r="U288" s="83"/>
      <c r="V288" s="352"/>
      <c r="W288" s="118"/>
      <c r="X288" s="82">
        <f t="shared" ref="X288:Y288" si="282">SUM(X289:X295)</f>
        <v>0</v>
      </c>
      <c r="Y288" s="82">
        <f t="shared" si="282"/>
        <v>0</v>
      </c>
      <c r="Z288" s="82">
        <f t="shared" ref="Z288:AC288" si="283">SUM(Z289:Z295)</f>
        <v>0</v>
      </c>
      <c r="AA288" s="82">
        <f t="shared" si="283"/>
        <v>0</v>
      </c>
      <c r="AB288" s="82">
        <f t="shared" si="283"/>
        <v>0</v>
      </c>
      <c r="AC288" s="82">
        <f t="shared" si="283"/>
        <v>0</v>
      </c>
      <c r="AD288" s="82">
        <f t="shared" ref="AD288:AI288" si="284">SUM(AD289:AD295)</f>
        <v>0</v>
      </c>
      <c r="AE288" s="82">
        <f t="shared" si="284"/>
        <v>0</v>
      </c>
      <c r="AF288" s="82">
        <f t="shared" si="284"/>
        <v>0</v>
      </c>
      <c r="AG288" s="82">
        <f t="shared" si="284"/>
        <v>0</v>
      </c>
      <c r="AH288" s="82">
        <f t="shared" si="284"/>
        <v>0</v>
      </c>
      <c r="AI288" s="82">
        <f t="shared" si="284"/>
        <v>0</v>
      </c>
      <c r="AJ288" s="548">
        <v>0</v>
      </c>
    </row>
    <row r="289" spans="2:36" ht="30" x14ac:dyDescent="0.25">
      <c r="B289" s="85"/>
      <c r="C289" s="86"/>
      <c r="D289" s="86"/>
      <c r="E289" s="86"/>
      <c r="F289" s="86"/>
      <c r="G289" s="86"/>
      <c r="H289" s="86"/>
      <c r="I289" s="86"/>
      <c r="J289" s="86"/>
      <c r="K289" s="93" t="s">
        <v>112595</v>
      </c>
      <c r="L289" s="52">
        <v>76111500</v>
      </c>
      <c r="M289" s="89" t="s">
        <v>113542</v>
      </c>
      <c r="N289" s="90"/>
      <c r="O289" s="90"/>
      <c r="P289" s="91"/>
      <c r="Q289" s="127"/>
      <c r="R289" s="199">
        <v>1217040000</v>
      </c>
      <c r="S289" s="532">
        <v>1217040000</v>
      </c>
      <c r="T289" s="442">
        <v>0</v>
      </c>
      <c r="U289" s="181" t="s">
        <v>106081</v>
      </c>
      <c r="V289" s="94"/>
      <c r="W289" s="93" t="s">
        <v>113000</v>
      </c>
      <c r="X289" s="557"/>
      <c r="Y289" s="557"/>
      <c r="Z289" s="557"/>
      <c r="AA289" s="557"/>
      <c r="AB289" s="557"/>
      <c r="AC289" s="557"/>
      <c r="AD289" s="557"/>
      <c r="AE289" s="557"/>
      <c r="AF289" s="557"/>
      <c r="AG289" s="557"/>
      <c r="AH289" s="557"/>
      <c r="AI289" s="557"/>
      <c r="AJ289" s="548">
        <v>0</v>
      </c>
    </row>
    <row r="290" spans="2:36" ht="45" x14ac:dyDescent="0.25">
      <c r="B290" s="133"/>
      <c r="C290" s="134"/>
      <c r="D290" s="134"/>
      <c r="E290" s="134"/>
      <c r="F290" s="134"/>
      <c r="G290" s="134"/>
      <c r="H290" s="134"/>
      <c r="I290" s="134"/>
      <c r="J290" s="134"/>
      <c r="K290" s="93" t="s">
        <v>112595</v>
      </c>
      <c r="L290" s="52">
        <v>76111500</v>
      </c>
      <c r="M290" s="89" t="s">
        <v>113703</v>
      </c>
      <c r="N290" s="90">
        <v>45838</v>
      </c>
      <c r="O290" s="90" t="s">
        <v>112997</v>
      </c>
      <c r="P290" s="91" t="s">
        <v>113007</v>
      </c>
      <c r="Q290" s="91" t="s">
        <v>113038</v>
      </c>
      <c r="R290" s="92">
        <f>R289/8*4</f>
        <v>608520000</v>
      </c>
      <c r="S290" s="528">
        <v>608520000</v>
      </c>
      <c r="T290" s="442">
        <v>0</v>
      </c>
      <c r="U290" s="93" t="s">
        <v>105533</v>
      </c>
      <c r="V290" s="92">
        <f>CEILING(((R290/4*8)*1.05),10000)</f>
        <v>1277900000</v>
      </c>
      <c r="W290" s="93" t="s">
        <v>113000</v>
      </c>
      <c r="X290" s="555"/>
      <c r="Y290" s="555"/>
      <c r="Z290" s="555"/>
      <c r="AA290" s="555"/>
      <c r="AB290" s="555"/>
      <c r="AC290" s="555"/>
      <c r="AD290" s="555"/>
      <c r="AE290" s="555"/>
      <c r="AF290" s="555"/>
      <c r="AG290" s="555"/>
      <c r="AH290" s="555"/>
      <c r="AI290" s="555"/>
      <c r="AJ290" s="548">
        <v>0</v>
      </c>
    </row>
    <row r="291" spans="2:36" ht="45" x14ac:dyDescent="0.25">
      <c r="B291" s="133"/>
      <c r="C291" s="134"/>
      <c r="D291" s="134"/>
      <c r="E291" s="134"/>
      <c r="F291" s="134"/>
      <c r="G291" s="134"/>
      <c r="H291" s="134"/>
      <c r="I291" s="134"/>
      <c r="J291" s="134"/>
      <c r="K291" s="93" t="s">
        <v>112595</v>
      </c>
      <c r="L291" s="52">
        <v>76111500</v>
      </c>
      <c r="M291" s="89" t="s">
        <v>113544</v>
      </c>
      <c r="N291" s="90"/>
      <c r="O291" s="90"/>
      <c r="P291" s="127"/>
      <c r="Q291" s="91"/>
      <c r="R291" s="92">
        <v>224240000</v>
      </c>
      <c r="S291" s="528">
        <v>224240000</v>
      </c>
      <c r="T291" s="442">
        <v>0</v>
      </c>
      <c r="U291" s="93" t="s">
        <v>106081</v>
      </c>
      <c r="V291" s="200"/>
      <c r="W291" s="93" t="s">
        <v>113000</v>
      </c>
      <c r="X291" s="555"/>
      <c r="Y291" s="555"/>
      <c r="Z291" s="555"/>
      <c r="AA291" s="555"/>
      <c r="AB291" s="555"/>
      <c r="AC291" s="555"/>
      <c r="AD291" s="555"/>
      <c r="AE291" s="555"/>
      <c r="AF291" s="555"/>
      <c r="AG291" s="555"/>
      <c r="AH291" s="555"/>
      <c r="AI291" s="555"/>
      <c r="AJ291" s="548">
        <v>0</v>
      </c>
    </row>
    <row r="292" spans="2:36" ht="45" x14ac:dyDescent="0.25">
      <c r="B292" s="133"/>
      <c r="C292" s="134"/>
      <c r="D292" s="134"/>
      <c r="E292" s="134"/>
      <c r="F292" s="134"/>
      <c r="G292" s="134"/>
      <c r="H292" s="134"/>
      <c r="I292" s="134"/>
      <c r="J292" s="134"/>
      <c r="K292" s="93" t="s">
        <v>112595</v>
      </c>
      <c r="L292" s="52">
        <v>76111500</v>
      </c>
      <c r="M292" s="89" t="s">
        <v>113704</v>
      </c>
      <c r="N292" s="90">
        <v>45838</v>
      </c>
      <c r="O292" s="90" t="s">
        <v>112997</v>
      </c>
      <c r="P292" s="91" t="s">
        <v>113007</v>
      </c>
      <c r="Q292" s="91" t="s">
        <v>113069</v>
      </c>
      <c r="R292" s="92">
        <f>R291/8*4</f>
        <v>112120000</v>
      </c>
      <c r="S292" s="528">
        <v>112120000</v>
      </c>
      <c r="T292" s="442">
        <v>0</v>
      </c>
      <c r="U292" s="93" t="s">
        <v>105533</v>
      </c>
      <c r="V292" s="92">
        <f>CEILING(((R292/4*8)*1.05),10000)</f>
        <v>235460000</v>
      </c>
      <c r="W292" s="93" t="s">
        <v>113000</v>
      </c>
      <c r="X292" s="555"/>
      <c r="Y292" s="555"/>
      <c r="Z292" s="555"/>
      <c r="AA292" s="555"/>
      <c r="AB292" s="555"/>
      <c r="AC292" s="555"/>
      <c r="AD292" s="555"/>
      <c r="AE292" s="555"/>
      <c r="AF292" s="555"/>
      <c r="AG292" s="555"/>
      <c r="AH292" s="555"/>
      <c r="AI292" s="555"/>
      <c r="AJ292" s="548">
        <v>0</v>
      </c>
    </row>
    <row r="293" spans="2:36" ht="45" x14ac:dyDescent="0.25">
      <c r="B293" s="133"/>
      <c r="C293" s="134"/>
      <c r="D293" s="134"/>
      <c r="E293" s="134"/>
      <c r="F293" s="134"/>
      <c r="G293" s="134"/>
      <c r="H293" s="134"/>
      <c r="I293" s="134"/>
      <c r="J293" s="134"/>
      <c r="K293" s="93" t="s">
        <v>112595</v>
      </c>
      <c r="L293" s="88" t="s">
        <v>113153</v>
      </c>
      <c r="M293" s="89" t="s">
        <v>113706</v>
      </c>
      <c r="N293" s="90">
        <v>45365</v>
      </c>
      <c r="O293" s="90" t="s">
        <v>113087</v>
      </c>
      <c r="P293" s="91" t="s">
        <v>113002</v>
      </c>
      <c r="Q293" s="91" t="s">
        <v>112999</v>
      </c>
      <c r="R293" s="114">
        <f>CEILING((60000000*1.12),1000000)</f>
        <v>68000000</v>
      </c>
      <c r="S293" s="528">
        <v>68000000</v>
      </c>
      <c r="T293" s="442">
        <v>0</v>
      </c>
      <c r="U293" s="93" t="s">
        <v>106081</v>
      </c>
      <c r="V293" s="94"/>
      <c r="W293" s="93" t="s">
        <v>113000</v>
      </c>
      <c r="X293" s="555"/>
      <c r="Y293" s="555"/>
      <c r="Z293" s="555"/>
      <c r="AA293" s="555"/>
      <c r="AB293" s="555"/>
      <c r="AC293" s="555"/>
      <c r="AD293" s="555"/>
      <c r="AE293" s="555"/>
      <c r="AF293" s="555"/>
      <c r="AG293" s="555"/>
      <c r="AH293" s="555"/>
      <c r="AI293" s="555"/>
      <c r="AJ293" s="548">
        <v>0</v>
      </c>
    </row>
    <row r="294" spans="2:36" ht="45" x14ac:dyDescent="0.25">
      <c r="B294" s="133"/>
      <c r="C294" s="134"/>
      <c r="D294" s="134"/>
      <c r="E294" s="134"/>
      <c r="F294" s="134"/>
      <c r="G294" s="134"/>
      <c r="H294" s="134"/>
      <c r="I294" s="134"/>
      <c r="J294" s="134"/>
      <c r="K294" s="93" t="s">
        <v>112595</v>
      </c>
      <c r="L294" s="52">
        <v>72102100</v>
      </c>
      <c r="M294" s="89" t="s">
        <v>113705</v>
      </c>
      <c r="N294" s="90">
        <v>45365</v>
      </c>
      <c r="O294" s="90" t="s">
        <v>113087</v>
      </c>
      <c r="P294" s="91" t="s">
        <v>113002</v>
      </c>
      <c r="Q294" s="91" t="s">
        <v>112999</v>
      </c>
      <c r="R294" s="114">
        <f>CEILING((150000000*1.06),10000)</f>
        <v>159000000</v>
      </c>
      <c r="S294" s="528">
        <v>159000000</v>
      </c>
      <c r="T294" s="442">
        <v>0</v>
      </c>
      <c r="U294" s="93" t="s">
        <v>106081</v>
      </c>
      <c r="V294" s="94"/>
      <c r="W294" s="93" t="s">
        <v>113000</v>
      </c>
      <c r="X294" s="555"/>
      <c r="Y294" s="555"/>
      <c r="Z294" s="555"/>
      <c r="AA294" s="555"/>
      <c r="AB294" s="555"/>
      <c r="AC294" s="555"/>
      <c r="AD294" s="555"/>
      <c r="AE294" s="555"/>
      <c r="AF294" s="555"/>
      <c r="AG294" s="555"/>
      <c r="AH294" s="555"/>
      <c r="AI294" s="555"/>
      <c r="AJ294" s="548">
        <v>0</v>
      </c>
    </row>
    <row r="295" spans="2:36" x14ac:dyDescent="0.25">
      <c r="B295" s="133"/>
      <c r="C295" s="134"/>
      <c r="D295" s="134"/>
      <c r="E295" s="134"/>
      <c r="F295" s="134"/>
      <c r="G295" s="134"/>
      <c r="H295" s="134"/>
      <c r="I295" s="134"/>
      <c r="J295" s="134"/>
      <c r="K295" s="93" t="s">
        <v>112595</v>
      </c>
      <c r="L295" s="52"/>
      <c r="M295" s="89"/>
      <c r="N295" s="90"/>
      <c r="O295" s="90"/>
      <c r="P295" s="91"/>
      <c r="Q295" s="91"/>
      <c r="R295" s="92"/>
      <c r="S295" s="528"/>
      <c r="T295" s="430"/>
      <c r="U295" s="93"/>
      <c r="V295" s="139"/>
      <c r="W295" s="93"/>
      <c r="X295" s="555"/>
      <c r="Y295" s="555"/>
      <c r="Z295" s="555"/>
      <c r="AA295" s="555"/>
      <c r="AB295" s="555"/>
      <c r="AC295" s="555"/>
      <c r="AD295" s="555"/>
      <c r="AE295" s="555"/>
      <c r="AF295" s="555"/>
      <c r="AG295" s="555"/>
      <c r="AH295" s="555"/>
      <c r="AI295" s="555"/>
      <c r="AJ295" s="548">
        <v>0</v>
      </c>
    </row>
    <row r="296" spans="2:36" ht="30" x14ac:dyDescent="0.25">
      <c r="B296" s="313" t="s">
        <v>105516</v>
      </c>
      <c r="C296" s="313" t="s">
        <v>105924</v>
      </c>
      <c r="D296" s="313" t="s">
        <v>105520</v>
      </c>
      <c r="E296" s="313" t="s">
        <v>105573</v>
      </c>
      <c r="F296" s="313" t="s">
        <v>105553</v>
      </c>
      <c r="G296" s="313" t="s">
        <v>105550</v>
      </c>
      <c r="H296" s="165"/>
      <c r="I296" s="165"/>
      <c r="J296" s="381"/>
      <c r="K296" s="165"/>
      <c r="L296" s="166"/>
      <c r="M296" s="167" t="s">
        <v>107092</v>
      </c>
      <c r="N296" s="168"/>
      <c r="O296" s="168" t="s">
        <v>112995</v>
      </c>
      <c r="P296" s="169"/>
      <c r="Q296" s="169"/>
      <c r="R296" s="170">
        <f t="shared" ref="R296:S297" si="285">+R297</f>
        <v>110000000</v>
      </c>
      <c r="S296" s="170">
        <f t="shared" si="285"/>
        <v>133000000</v>
      </c>
      <c r="T296" s="170">
        <f>+T297</f>
        <v>0</v>
      </c>
      <c r="U296" s="171"/>
      <c r="V296" s="171"/>
      <c r="W296" s="165"/>
      <c r="X296" s="170">
        <f t="shared" ref="X296:AI297" si="286">+X297</f>
        <v>0</v>
      </c>
      <c r="Y296" s="170">
        <f t="shared" si="286"/>
        <v>0</v>
      </c>
      <c r="Z296" s="170">
        <f t="shared" si="286"/>
        <v>0</v>
      </c>
      <c r="AA296" s="170">
        <f t="shared" si="286"/>
        <v>0</v>
      </c>
      <c r="AB296" s="170">
        <f t="shared" si="286"/>
        <v>0</v>
      </c>
      <c r="AC296" s="170">
        <f t="shared" si="286"/>
        <v>0</v>
      </c>
      <c r="AD296" s="170">
        <f t="shared" si="286"/>
        <v>0</v>
      </c>
      <c r="AE296" s="170">
        <f t="shared" si="286"/>
        <v>0</v>
      </c>
      <c r="AF296" s="170">
        <f t="shared" si="286"/>
        <v>0</v>
      </c>
      <c r="AG296" s="170">
        <f t="shared" si="286"/>
        <v>0</v>
      </c>
      <c r="AH296" s="170">
        <f t="shared" si="286"/>
        <v>0</v>
      </c>
      <c r="AI296" s="170">
        <f t="shared" si="286"/>
        <v>0</v>
      </c>
      <c r="AJ296" s="548">
        <v>0</v>
      </c>
    </row>
    <row r="297" spans="2:36" ht="30" x14ac:dyDescent="0.25">
      <c r="B297" s="77" t="s">
        <v>105516</v>
      </c>
      <c r="C297" s="77" t="s">
        <v>105924</v>
      </c>
      <c r="D297" s="77" t="s">
        <v>105520</v>
      </c>
      <c r="E297" s="77" t="s">
        <v>105573</v>
      </c>
      <c r="F297" s="77" t="s">
        <v>105553</v>
      </c>
      <c r="G297" s="77" t="s">
        <v>105550</v>
      </c>
      <c r="H297" s="77" t="s">
        <v>105520</v>
      </c>
      <c r="I297" s="77"/>
      <c r="J297" s="375"/>
      <c r="K297" s="77"/>
      <c r="L297" s="395"/>
      <c r="M297" s="79" t="s">
        <v>107094</v>
      </c>
      <c r="N297" s="80"/>
      <c r="O297" s="80" t="s">
        <v>112995</v>
      </c>
      <c r="P297" s="81"/>
      <c r="Q297" s="81"/>
      <c r="R297" s="82">
        <f t="shared" si="285"/>
        <v>110000000</v>
      </c>
      <c r="S297" s="82">
        <f t="shared" si="285"/>
        <v>133000000</v>
      </c>
      <c r="T297" s="82">
        <f>+T298</f>
        <v>0</v>
      </c>
      <c r="U297" s="83"/>
      <c r="V297" s="83"/>
      <c r="W297" s="118"/>
      <c r="X297" s="82">
        <f t="shared" si="286"/>
        <v>0</v>
      </c>
      <c r="Y297" s="82">
        <f t="shared" si="286"/>
        <v>0</v>
      </c>
      <c r="Z297" s="82">
        <f t="shared" si="286"/>
        <v>0</v>
      </c>
      <c r="AA297" s="82">
        <f t="shared" si="286"/>
        <v>0</v>
      </c>
      <c r="AB297" s="82">
        <f t="shared" si="286"/>
        <v>0</v>
      </c>
      <c r="AC297" s="82">
        <f t="shared" si="286"/>
        <v>0</v>
      </c>
      <c r="AD297" s="82">
        <f t="shared" si="286"/>
        <v>0</v>
      </c>
      <c r="AE297" s="82">
        <f t="shared" si="286"/>
        <v>0</v>
      </c>
      <c r="AF297" s="82">
        <f t="shared" si="286"/>
        <v>0</v>
      </c>
      <c r="AG297" s="82">
        <f t="shared" si="286"/>
        <v>0</v>
      </c>
      <c r="AH297" s="82">
        <f t="shared" si="286"/>
        <v>0</v>
      </c>
      <c r="AI297" s="82">
        <f t="shared" si="286"/>
        <v>0</v>
      </c>
      <c r="AJ297" s="548">
        <v>0</v>
      </c>
    </row>
    <row r="298" spans="2:36" ht="30" x14ac:dyDescent="0.25">
      <c r="B298" s="77" t="s">
        <v>105516</v>
      </c>
      <c r="C298" s="77" t="s">
        <v>105924</v>
      </c>
      <c r="D298" s="77" t="s">
        <v>105520</v>
      </c>
      <c r="E298" s="77" t="s">
        <v>105573</v>
      </c>
      <c r="F298" s="77" t="s">
        <v>105553</v>
      </c>
      <c r="G298" s="77" t="s">
        <v>105550</v>
      </c>
      <c r="H298" s="77" t="s">
        <v>105520</v>
      </c>
      <c r="I298" s="77" t="s">
        <v>106217</v>
      </c>
      <c r="J298" s="375"/>
      <c r="K298" s="77"/>
      <c r="L298" s="395"/>
      <c r="M298" s="79" t="s">
        <v>107104</v>
      </c>
      <c r="N298" s="80"/>
      <c r="O298" s="80" t="s">
        <v>112995</v>
      </c>
      <c r="P298" s="81"/>
      <c r="Q298" s="81"/>
      <c r="R298" s="82">
        <f>SUM(R299:R300)</f>
        <v>110000000</v>
      </c>
      <c r="S298" s="82">
        <f t="shared" ref="S298" si="287">SUM(S299:S300)</f>
        <v>133000000</v>
      </c>
      <c r="T298" s="82">
        <f>SUM(T299:T300)</f>
        <v>0</v>
      </c>
      <c r="U298" s="83"/>
      <c r="V298" s="83"/>
      <c r="W298" s="118"/>
      <c r="X298" s="82">
        <f t="shared" ref="X298:Y298" si="288">SUM(X299:X300)</f>
        <v>0</v>
      </c>
      <c r="Y298" s="82">
        <f t="shared" si="288"/>
        <v>0</v>
      </c>
      <c r="Z298" s="82">
        <f t="shared" ref="Z298:AC298" si="289">SUM(Z299:Z300)</f>
        <v>0</v>
      </c>
      <c r="AA298" s="82">
        <f t="shared" si="289"/>
        <v>0</v>
      </c>
      <c r="AB298" s="82">
        <f t="shared" si="289"/>
        <v>0</v>
      </c>
      <c r="AC298" s="82">
        <f t="shared" si="289"/>
        <v>0</v>
      </c>
      <c r="AD298" s="82">
        <f t="shared" ref="AD298:AI298" si="290">SUM(AD299:AD300)</f>
        <v>0</v>
      </c>
      <c r="AE298" s="82">
        <f t="shared" si="290"/>
        <v>0</v>
      </c>
      <c r="AF298" s="82">
        <f t="shared" si="290"/>
        <v>0</v>
      </c>
      <c r="AG298" s="82">
        <f t="shared" si="290"/>
        <v>0</v>
      </c>
      <c r="AH298" s="82">
        <f t="shared" si="290"/>
        <v>0</v>
      </c>
      <c r="AI298" s="82">
        <f t="shared" si="290"/>
        <v>0</v>
      </c>
      <c r="AJ298" s="548">
        <v>0</v>
      </c>
    </row>
    <row r="299" spans="2:36" ht="45" x14ac:dyDescent="0.25">
      <c r="B299" s="85"/>
      <c r="C299" s="86"/>
      <c r="D299" s="86"/>
      <c r="E299" s="86"/>
      <c r="F299" s="86"/>
      <c r="G299" s="86"/>
      <c r="H299" s="86"/>
      <c r="I299" s="86"/>
      <c r="J299" s="86"/>
      <c r="K299" s="93" t="s">
        <v>112614</v>
      </c>
      <c r="L299" s="88" t="s">
        <v>113244</v>
      </c>
      <c r="M299" s="99" t="s">
        <v>113713</v>
      </c>
      <c r="N299" s="90">
        <v>45839</v>
      </c>
      <c r="O299" s="90" t="s">
        <v>113010</v>
      </c>
      <c r="P299" s="91" t="s">
        <v>113155</v>
      </c>
      <c r="Q299" s="91" t="s">
        <v>113038</v>
      </c>
      <c r="R299" s="408">
        <v>80000000</v>
      </c>
      <c r="S299" s="528">
        <v>80000000</v>
      </c>
      <c r="T299" s="430">
        <v>0</v>
      </c>
      <c r="U299" s="93"/>
      <c r="V299" s="94"/>
      <c r="W299" s="93" t="s">
        <v>113019</v>
      </c>
      <c r="X299" s="555"/>
      <c r="Y299" s="555"/>
      <c r="Z299" s="555"/>
      <c r="AA299" s="555"/>
      <c r="AB299" s="555"/>
      <c r="AC299" s="555"/>
      <c r="AD299" s="555"/>
      <c r="AE299" s="555"/>
      <c r="AF299" s="555"/>
      <c r="AG299" s="555"/>
      <c r="AH299" s="555"/>
      <c r="AI299" s="555"/>
      <c r="AJ299" s="548">
        <v>0</v>
      </c>
    </row>
    <row r="300" spans="2:36" ht="45" x14ac:dyDescent="0.25">
      <c r="B300" s="85"/>
      <c r="C300" s="86"/>
      <c r="D300" s="86"/>
      <c r="E300" s="86"/>
      <c r="F300" s="86"/>
      <c r="G300" s="86"/>
      <c r="H300" s="86"/>
      <c r="I300" s="86"/>
      <c r="J300" s="86"/>
      <c r="K300" s="93" t="s">
        <v>112614</v>
      </c>
      <c r="L300" s="122">
        <v>73152100</v>
      </c>
      <c r="M300" s="116" t="s">
        <v>113157</v>
      </c>
      <c r="N300" s="90">
        <v>45838</v>
      </c>
      <c r="O300" s="90" t="s">
        <v>113546</v>
      </c>
      <c r="P300" s="91"/>
      <c r="Q300" s="91" t="s">
        <v>113007</v>
      </c>
      <c r="R300" s="521">
        <v>30000000</v>
      </c>
      <c r="S300" s="528">
        <v>53000000</v>
      </c>
      <c r="T300" s="430">
        <v>0</v>
      </c>
      <c r="U300" s="93"/>
      <c r="V300" s="94"/>
      <c r="W300" s="93" t="s">
        <v>113000</v>
      </c>
      <c r="X300" s="555"/>
      <c r="Y300" s="555"/>
      <c r="Z300" s="555"/>
      <c r="AA300" s="555"/>
      <c r="AB300" s="555"/>
      <c r="AC300" s="555"/>
      <c r="AD300" s="555"/>
      <c r="AE300" s="555"/>
      <c r="AF300" s="555"/>
      <c r="AG300" s="555"/>
      <c r="AH300" s="555"/>
      <c r="AI300" s="555"/>
      <c r="AJ300" s="548">
        <v>0</v>
      </c>
    </row>
    <row r="301" spans="2:36" x14ac:dyDescent="0.25">
      <c r="B301" s="60" t="s">
        <v>105516</v>
      </c>
      <c r="C301" s="60" t="s">
        <v>105924</v>
      </c>
      <c r="D301" s="60" t="s">
        <v>105520</v>
      </c>
      <c r="E301" s="60" t="s">
        <v>105573</v>
      </c>
      <c r="F301" s="60" t="s">
        <v>105556</v>
      </c>
      <c r="G301" s="60"/>
      <c r="H301" s="60"/>
      <c r="I301" s="60"/>
      <c r="J301" s="373"/>
      <c r="K301" s="248"/>
      <c r="L301" s="62"/>
      <c r="M301" s="63" t="s">
        <v>107164</v>
      </c>
      <c r="N301" s="64"/>
      <c r="O301" s="64"/>
      <c r="P301" s="65"/>
      <c r="Q301" s="65"/>
      <c r="R301" s="66">
        <f>R302</f>
        <v>0</v>
      </c>
      <c r="S301" s="66">
        <f t="shared" ref="S301" si="291">S302</f>
        <v>0</v>
      </c>
      <c r="T301" s="66">
        <f>T302</f>
        <v>0</v>
      </c>
      <c r="U301" s="67"/>
      <c r="V301" s="67"/>
      <c r="W301" s="248"/>
      <c r="X301" s="66">
        <f t="shared" ref="X301:AI301" si="292">X302</f>
        <v>0</v>
      </c>
      <c r="Y301" s="66">
        <f t="shared" si="292"/>
        <v>0</v>
      </c>
      <c r="Z301" s="66">
        <f t="shared" si="292"/>
        <v>0</v>
      </c>
      <c r="AA301" s="66">
        <f t="shared" si="292"/>
        <v>0</v>
      </c>
      <c r="AB301" s="66">
        <f t="shared" si="292"/>
        <v>0</v>
      </c>
      <c r="AC301" s="66">
        <f t="shared" si="292"/>
        <v>0</v>
      </c>
      <c r="AD301" s="66">
        <f t="shared" si="292"/>
        <v>0</v>
      </c>
      <c r="AE301" s="66">
        <f t="shared" si="292"/>
        <v>0</v>
      </c>
      <c r="AF301" s="66">
        <f t="shared" si="292"/>
        <v>0</v>
      </c>
      <c r="AG301" s="66">
        <f t="shared" si="292"/>
        <v>0</v>
      </c>
      <c r="AH301" s="66">
        <f t="shared" si="292"/>
        <v>0</v>
      </c>
      <c r="AI301" s="66">
        <f t="shared" si="292"/>
        <v>0</v>
      </c>
      <c r="AJ301" s="548">
        <v>0</v>
      </c>
    </row>
    <row r="302" spans="2:36" ht="45" x14ac:dyDescent="0.25">
      <c r="B302" s="313" t="s">
        <v>105516</v>
      </c>
      <c r="C302" s="313" t="s">
        <v>105924</v>
      </c>
      <c r="D302" s="313" t="s">
        <v>105520</v>
      </c>
      <c r="E302" s="313" t="s">
        <v>105573</v>
      </c>
      <c r="F302" s="313" t="s">
        <v>105556</v>
      </c>
      <c r="G302" s="313" t="s">
        <v>105541</v>
      </c>
      <c r="H302" s="165"/>
      <c r="I302" s="165"/>
      <c r="J302" s="381"/>
      <c r="K302" s="165"/>
      <c r="L302" s="166"/>
      <c r="M302" s="167" t="s">
        <v>107192</v>
      </c>
      <c r="N302" s="168"/>
      <c r="O302" s="168" t="s">
        <v>112995</v>
      </c>
      <c r="P302" s="169"/>
      <c r="Q302" s="169"/>
      <c r="R302" s="170">
        <f>+R303</f>
        <v>0</v>
      </c>
      <c r="S302" s="170">
        <f t="shared" ref="S302" si="293">+S303</f>
        <v>0</v>
      </c>
      <c r="T302" s="170">
        <f>+T303</f>
        <v>0</v>
      </c>
      <c r="U302" s="171"/>
      <c r="V302" s="171"/>
      <c r="W302" s="165"/>
      <c r="X302" s="170">
        <f t="shared" ref="X302:AI302" si="294">+X303</f>
        <v>0</v>
      </c>
      <c r="Y302" s="170">
        <f t="shared" si="294"/>
        <v>0</v>
      </c>
      <c r="Z302" s="170">
        <f t="shared" si="294"/>
        <v>0</v>
      </c>
      <c r="AA302" s="170">
        <f t="shared" si="294"/>
        <v>0</v>
      </c>
      <c r="AB302" s="170">
        <f t="shared" si="294"/>
        <v>0</v>
      </c>
      <c r="AC302" s="170">
        <f t="shared" si="294"/>
        <v>0</v>
      </c>
      <c r="AD302" s="170">
        <f t="shared" si="294"/>
        <v>0</v>
      </c>
      <c r="AE302" s="170">
        <f t="shared" si="294"/>
        <v>0</v>
      </c>
      <c r="AF302" s="170">
        <f t="shared" si="294"/>
        <v>0</v>
      </c>
      <c r="AG302" s="170">
        <f t="shared" si="294"/>
        <v>0</v>
      </c>
      <c r="AH302" s="170">
        <f t="shared" si="294"/>
        <v>0</v>
      </c>
      <c r="AI302" s="170">
        <f t="shared" si="294"/>
        <v>0</v>
      </c>
      <c r="AJ302" s="548">
        <v>0</v>
      </c>
    </row>
    <row r="303" spans="2:36" x14ac:dyDescent="0.25">
      <c r="B303" s="77" t="s">
        <v>105516</v>
      </c>
      <c r="C303" s="77" t="s">
        <v>105924</v>
      </c>
      <c r="D303" s="77" t="s">
        <v>105520</v>
      </c>
      <c r="E303" s="77" t="s">
        <v>105573</v>
      </c>
      <c r="F303" s="78" t="s">
        <v>105556</v>
      </c>
      <c r="G303" s="78" t="s">
        <v>105541</v>
      </c>
      <c r="H303" s="78" t="s">
        <v>106109</v>
      </c>
      <c r="I303" s="77"/>
      <c r="J303" s="375"/>
      <c r="K303" s="77"/>
      <c r="L303" s="395"/>
      <c r="M303" s="79" t="s">
        <v>107204</v>
      </c>
      <c r="N303" s="80"/>
      <c r="O303" s="80" t="s">
        <v>112995</v>
      </c>
      <c r="P303" s="81"/>
      <c r="Q303" s="81"/>
      <c r="R303" s="82">
        <f>R304</f>
        <v>0</v>
      </c>
      <c r="S303" s="82">
        <f t="shared" ref="S303" si="295">S304</f>
        <v>0</v>
      </c>
      <c r="T303" s="82">
        <f>T304</f>
        <v>0</v>
      </c>
      <c r="U303" s="83"/>
      <c r="V303" s="83"/>
      <c r="W303" s="118"/>
      <c r="X303" s="82">
        <f t="shared" ref="X303:AI303" si="296">X304</f>
        <v>0</v>
      </c>
      <c r="Y303" s="82">
        <f t="shared" si="296"/>
        <v>0</v>
      </c>
      <c r="Z303" s="82">
        <f t="shared" si="296"/>
        <v>0</v>
      </c>
      <c r="AA303" s="82">
        <f t="shared" si="296"/>
        <v>0</v>
      </c>
      <c r="AB303" s="82">
        <f t="shared" si="296"/>
        <v>0</v>
      </c>
      <c r="AC303" s="82">
        <f t="shared" si="296"/>
        <v>0</v>
      </c>
      <c r="AD303" s="82">
        <f t="shared" si="296"/>
        <v>0</v>
      </c>
      <c r="AE303" s="82">
        <f t="shared" si="296"/>
        <v>0</v>
      </c>
      <c r="AF303" s="82">
        <f t="shared" si="296"/>
        <v>0</v>
      </c>
      <c r="AG303" s="82">
        <f t="shared" si="296"/>
        <v>0</v>
      </c>
      <c r="AH303" s="82">
        <f t="shared" si="296"/>
        <v>0</v>
      </c>
      <c r="AI303" s="82">
        <f t="shared" si="296"/>
        <v>0</v>
      </c>
      <c r="AJ303" s="548">
        <v>0</v>
      </c>
    </row>
    <row r="304" spans="2:36" ht="60" x14ac:dyDescent="0.25">
      <c r="B304" s="85"/>
      <c r="C304" s="86"/>
      <c r="D304" s="86"/>
      <c r="E304" s="86"/>
      <c r="F304" s="86"/>
      <c r="G304" s="86"/>
      <c r="H304" s="86"/>
      <c r="I304" s="86"/>
      <c r="J304" s="86"/>
      <c r="K304" s="93" t="s">
        <v>112664</v>
      </c>
      <c r="L304" s="88" t="s">
        <v>113306</v>
      </c>
      <c r="M304" s="89" t="s">
        <v>113740</v>
      </c>
      <c r="N304" s="90">
        <v>45444</v>
      </c>
      <c r="O304" s="90" t="s">
        <v>113010</v>
      </c>
      <c r="P304" s="91" t="s">
        <v>113007</v>
      </c>
      <c r="Q304" s="91" t="s">
        <v>113052</v>
      </c>
      <c r="R304" s="92">
        <f>20000000-15134000-4866000</f>
        <v>0</v>
      </c>
      <c r="S304" s="101">
        <v>0</v>
      </c>
      <c r="T304" s="94">
        <v>0</v>
      </c>
      <c r="U304" s="93"/>
      <c r="V304" s="92"/>
      <c r="W304" s="93"/>
      <c r="X304" s="558">
        <v>0</v>
      </c>
      <c r="Y304" s="558">
        <v>0</v>
      </c>
      <c r="Z304" s="558">
        <v>0</v>
      </c>
      <c r="AA304" s="558">
        <v>0</v>
      </c>
      <c r="AB304" s="558">
        <v>0</v>
      </c>
      <c r="AC304" s="558">
        <v>0</v>
      </c>
      <c r="AD304" s="558">
        <v>0</v>
      </c>
      <c r="AE304" s="558">
        <v>0</v>
      </c>
      <c r="AF304" s="558">
        <v>0</v>
      </c>
      <c r="AG304" s="558">
        <v>0</v>
      </c>
      <c r="AH304" s="558">
        <v>0</v>
      </c>
      <c r="AI304" s="558">
        <v>0</v>
      </c>
      <c r="AJ304" s="548">
        <v>0</v>
      </c>
    </row>
    <row r="305" spans="2:36" ht="15.6" x14ac:dyDescent="0.25">
      <c r="B305" s="202" t="s">
        <v>105516</v>
      </c>
      <c r="C305" s="202" t="s">
        <v>106103</v>
      </c>
      <c r="D305" s="202"/>
      <c r="E305" s="202"/>
      <c r="F305" s="202"/>
      <c r="G305" s="202"/>
      <c r="H305" s="202"/>
      <c r="I305" s="202"/>
      <c r="J305" s="385"/>
      <c r="K305" s="363"/>
      <c r="L305" s="204"/>
      <c r="M305" s="205" t="s">
        <v>112750</v>
      </c>
      <c r="N305" s="206"/>
      <c r="O305" s="206" t="s">
        <v>112995</v>
      </c>
      <c r="P305" s="207"/>
      <c r="Q305" s="207"/>
      <c r="R305" s="208">
        <f>SUM(R306+R309)</f>
        <v>230000000</v>
      </c>
      <c r="S305" s="208">
        <f t="shared" ref="S305" si="297">SUM(S306+S309)</f>
        <v>5800000000</v>
      </c>
      <c r="T305" s="443">
        <f>T306+T309</f>
        <v>1978000000</v>
      </c>
      <c r="U305" s="209"/>
      <c r="V305" s="209"/>
      <c r="W305" s="363"/>
      <c r="X305" s="208">
        <f t="shared" ref="X305:Y305" si="298">SUM(X306+X309)</f>
        <v>0</v>
      </c>
      <c r="Y305" s="208">
        <f t="shared" si="298"/>
        <v>0</v>
      </c>
      <c r="Z305" s="208">
        <f t="shared" ref="Z305:AC305" si="299">SUM(Z306+Z309)</f>
        <v>0</v>
      </c>
      <c r="AA305" s="208">
        <f t="shared" si="299"/>
        <v>0</v>
      </c>
      <c r="AB305" s="208">
        <f t="shared" si="299"/>
        <v>0</v>
      </c>
      <c r="AC305" s="208">
        <f t="shared" si="299"/>
        <v>0</v>
      </c>
      <c r="AD305" s="208">
        <f t="shared" ref="AD305:AI305" si="300">SUM(AD306+AD309)</f>
        <v>0</v>
      </c>
      <c r="AE305" s="208">
        <f t="shared" si="300"/>
        <v>0</v>
      </c>
      <c r="AF305" s="208">
        <f t="shared" si="300"/>
        <v>0</v>
      </c>
      <c r="AG305" s="208">
        <f t="shared" si="300"/>
        <v>0</v>
      </c>
      <c r="AH305" s="208">
        <f t="shared" si="300"/>
        <v>0</v>
      </c>
      <c r="AI305" s="208">
        <f t="shared" si="300"/>
        <v>0</v>
      </c>
      <c r="AJ305" s="208">
        <f t="shared" ref="AJ305:AJ323" si="301">SUM(X305:AI305)-S305</f>
        <v>-5800000000</v>
      </c>
    </row>
    <row r="306" spans="2:36" ht="15.6" x14ac:dyDescent="0.25">
      <c r="B306" s="211" t="s">
        <v>105516</v>
      </c>
      <c r="C306" s="211" t="s">
        <v>106103</v>
      </c>
      <c r="D306" s="211" t="s">
        <v>105520</v>
      </c>
      <c r="E306" s="211"/>
      <c r="F306" s="211"/>
      <c r="G306" s="211"/>
      <c r="H306" s="211"/>
      <c r="I306" s="211"/>
      <c r="J306" s="386"/>
      <c r="K306" s="211"/>
      <c r="L306" s="212"/>
      <c r="M306" s="213" t="s">
        <v>112752</v>
      </c>
      <c r="N306" s="214"/>
      <c r="O306" s="214" t="s">
        <v>112995</v>
      </c>
      <c r="P306" s="215"/>
      <c r="Q306" s="215"/>
      <c r="R306" s="216">
        <f>R307+R308</f>
        <v>230000000</v>
      </c>
      <c r="S306" s="216">
        <f t="shared" ref="S306" si="302">S307+S308</f>
        <v>200000000</v>
      </c>
      <c r="T306" s="444">
        <v>158000000</v>
      </c>
      <c r="U306" s="217"/>
      <c r="V306" s="217"/>
      <c r="W306" s="211"/>
      <c r="X306" s="216">
        <f t="shared" ref="X306:Y306" si="303">X307+X308</f>
        <v>0</v>
      </c>
      <c r="Y306" s="216">
        <f t="shared" si="303"/>
        <v>0</v>
      </c>
      <c r="Z306" s="216">
        <f t="shared" ref="Z306:AC306" si="304">Z307+Z308</f>
        <v>0</v>
      </c>
      <c r="AA306" s="216">
        <f t="shared" si="304"/>
        <v>0</v>
      </c>
      <c r="AB306" s="216">
        <f t="shared" si="304"/>
        <v>0</v>
      </c>
      <c r="AC306" s="216">
        <f t="shared" si="304"/>
        <v>0</v>
      </c>
      <c r="AD306" s="216">
        <f t="shared" ref="AD306:AI306" si="305">AD307+AD308</f>
        <v>0</v>
      </c>
      <c r="AE306" s="216">
        <f t="shared" si="305"/>
        <v>0</v>
      </c>
      <c r="AF306" s="216">
        <f t="shared" si="305"/>
        <v>0</v>
      </c>
      <c r="AG306" s="216">
        <f t="shared" si="305"/>
        <v>0</v>
      </c>
      <c r="AH306" s="216">
        <f t="shared" si="305"/>
        <v>0</v>
      </c>
      <c r="AI306" s="216">
        <f t="shared" si="305"/>
        <v>0</v>
      </c>
      <c r="AJ306" s="216">
        <f t="shared" si="301"/>
        <v>-200000000</v>
      </c>
    </row>
    <row r="307" spans="2:36" ht="15.6" x14ac:dyDescent="0.25">
      <c r="B307" s="219"/>
      <c r="C307" s="220"/>
      <c r="D307" s="220"/>
      <c r="E307" s="220"/>
      <c r="F307" s="220"/>
      <c r="G307" s="220"/>
      <c r="H307" s="220"/>
      <c r="I307" s="220"/>
      <c r="J307" s="220"/>
      <c r="K307" s="93" t="s">
        <v>112751</v>
      </c>
      <c r="L307" s="122"/>
      <c r="M307" s="99" t="s">
        <v>112754</v>
      </c>
      <c r="N307" s="91" t="s">
        <v>113031</v>
      </c>
      <c r="O307" s="91" t="s">
        <v>113031</v>
      </c>
      <c r="P307" s="91" t="s">
        <v>113031</v>
      </c>
      <c r="Q307" s="91" t="s">
        <v>113031</v>
      </c>
      <c r="R307" s="92">
        <v>150000000</v>
      </c>
      <c r="S307" s="528">
        <v>120000000</v>
      </c>
      <c r="T307" s="430">
        <v>60000000</v>
      </c>
      <c r="U307" s="93"/>
      <c r="V307" s="196"/>
      <c r="W307" s="357" t="s">
        <v>113012</v>
      </c>
      <c r="X307" s="555"/>
      <c r="Y307" s="555"/>
      <c r="Z307" s="555"/>
      <c r="AA307" s="555"/>
      <c r="AB307" s="555"/>
      <c r="AC307" s="555"/>
      <c r="AD307" s="555"/>
      <c r="AE307" s="555"/>
      <c r="AF307" s="555"/>
      <c r="AG307" s="555"/>
      <c r="AH307" s="555"/>
      <c r="AI307" s="555"/>
      <c r="AJ307" s="548">
        <v>0</v>
      </c>
    </row>
    <row r="308" spans="2:36" ht="15.6" x14ac:dyDescent="0.25">
      <c r="B308" s="219"/>
      <c r="C308" s="220"/>
      <c r="D308" s="220"/>
      <c r="E308" s="220"/>
      <c r="F308" s="220"/>
      <c r="G308" s="220"/>
      <c r="H308" s="220"/>
      <c r="I308" s="220"/>
      <c r="J308" s="220"/>
      <c r="K308" s="93" t="s">
        <v>112751</v>
      </c>
      <c r="L308" s="122"/>
      <c r="M308" s="99" t="s">
        <v>112756</v>
      </c>
      <c r="N308" s="91" t="s">
        <v>113031</v>
      </c>
      <c r="O308" s="91" t="s">
        <v>113031</v>
      </c>
      <c r="P308" s="91" t="s">
        <v>113031</v>
      </c>
      <c r="Q308" s="91" t="s">
        <v>113031</v>
      </c>
      <c r="R308" s="92">
        <v>80000000</v>
      </c>
      <c r="S308" s="528">
        <v>80000000</v>
      </c>
      <c r="T308" s="430">
        <v>98000000</v>
      </c>
      <c r="U308" s="93"/>
      <c r="V308" s="196"/>
      <c r="W308" s="357" t="s">
        <v>113012</v>
      </c>
      <c r="X308" s="555"/>
      <c r="Y308" s="555"/>
      <c r="Z308" s="555"/>
      <c r="AA308" s="555"/>
      <c r="AB308" s="555"/>
      <c r="AC308" s="555"/>
      <c r="AD308" s="555"/>
      <c r="AE308" s="555"/>
      <c r="AF308" s="555"/>
      <c r="AG308" s="555"/>
      <c r="AH308" s="555"/>
      <c r="AI308" s="555"/>
      <c r="AJ308" s="548">
        <v>0</v>
      </c>
    </row>
    <row r="309" spans="2:36" ht="15.6" x14ac:dyDescent="0.25">
      <c r="B309" s="211" t="s">
        <v>105516</v>
      </c>
      <c r="C309" s="211" t="s">
        <v>106103</v>
      </c>
      <c r="D309" s="211" t="s">
        <v>105675</v>
      </c>
      <c r="E309" s="211"/>
      <c r="F309" s="211"/>
      <c r="G309" s="211"/>
      <c r="H309" s="211"/>
      <c r="I309" s="211"/>
      <c r="J309" s="386"/>
      <c r="K309" s="211"/>
      <c r="L309" s="212"/>
      <c r="M309" s="213" t="s">
        <v>112762</v>
      </c>
      <c r="N309" s="214"/>
      <c r="O309" s="214" t="s">
        <v>112995</v>
      </c>
      <c r="P309" s="215"/>
      <c r="Q309" s="215"/>
      <c r="R309" s="216">
        <f>+R310</f>
        <v>0</v>
      </c>
      <c r="S309" s="332">
        <f>+S310</f>
        <v>5600000000</v>
      </c>
      <c r="T309" s="444">
        <v>1820000000</v>
      </c>
      <c r="U309" s="217"/>
      <c r="V309" s="217"/>
      <c r="W309" s="211"/>
      <c r="X309" s="332">
        <f t="shared" ref="X309:AI309" si="306">+X310</f>
        <v>0</v>
      </c>
      <c r="Y309" s="332">
        <f t="shared" si="306"/>
        <v>0</v>
      </c>
      <c r="Z309" s="332">
        <f t="shared" si="306"/>
        <v>0</v>
      </c>
      <c r="AA309" s="332">
        <f t="shared" si="306"/>
        <v>0</v>
      </c>
      <c r="AB309" s="332">
        <f t="shared" si="306"/>
        <v>0</v>
      </c>
      <c r="AC309" s="332">
        <f t="shared" si="306"/>
        <v>0</v>
      </c>
      <c r="AD309" s="332">
        <f t="shared" si="306"/>
        <v>0</v>
      </c>
      <c r="AE309" s="332">
        <f t="shared" si="306"/>
        <v>0</v>
      </c>
      <c r="AF309" s="332">
        <f t="shared" si="306"/>
        <v>0</v>
      </c>
      <c r="AG309" s="332">
        <f t="shared" si="306"/>
        <v>0</v>
      </c>
      <c r="AH309" s="332">
        <f t="shared" si="306"/>
        <v>0</v>
      </c>
      <c r="AI309" s="332">
        <f t="shared" si="306"/>
        <v>0</v>
      </c>
      <c r="AJ309" s="332">
        <f t="shared" si="301"/>
        <v>-5600000000</v>
      </c>
    </row>
    <row r="310" spans="2:36" ht="15.6" x14ac:dyDescent="0.25">
      <c r="B310" s="219"/>
      <c r="C310" s="220"/>
      <c r="D310" s="220"/>
      <c r="E310" s="220"/>
      <c r="F310" s="220"/>
      <c r="G310" s="220"/>
      <c r="H310" s="220"/>
      <c r="I310" s="220"/>
      <c r="J310" s="220"/>
      <c r="K310" s="93" t="s">
        <v>112761</v>
      </c>
      <c r="L310" s="122"/>
      <c r="M310" s="99" t="s">
        <v>113813</v>
      </c>
      <c r="N310" s="91"/>
      <c r="O310" s="91"/>
      <c r="P310" s="91"/>
      <c r="Q310" s="91"/>
      <c r="R310" s="92"/>
      <c r="S310" s="528">
        <v>5600000000</v>
      </c>
      <c r="T310" s="430"/>
      <c r="U310" s="93"/>
      <c r="V310" s="196"/>
      <c r="W310" s="195"/>
      <c r="X310" s="555"/>
      <c r="Y310" s="555"/>
      <c r="Z310" s="555"/>
      <c r="AA310" s="555"/>
      <c r="AB310" s="555"/>
      <c r="AC310" s="555"/>
      <c r="AD310" s="555"/>
      <c r="AE310" s="555"/>
      <c r="AF310" s="555"/>
      <c r="AG310" s="555"/>
      <c r="AH310" s="555"/>
      <c r="AI310" s="555"/>
      <c r="AJ310" s="548">
        <v>0</v>
      </c>
    </row>
    <row r="311" spans="2:36" ht="15.6" x14ac:dyDescent="0.25">
      <c r="B311" s="223" t="s">
        <v>105516</v>
      </c>
      <c r="C311" s="223" t="s">
        <v>106106</v>
      </c>
      <c r="D311" s="223"/>
      <c r="E311" s="223"/>
      <c r="F311" s="223"/>
      <c r="G311" s="223"/>
      <c r="H311" s="223"/>
      <c r="I311" s="223"/>
      <c r="J311" s="387"/>
      <c r="K311" s="364"/>
      <c r="L311" s="225"/>
      <c r="M311" s="226" t="s">
        <v>112766</v>
      </c>
      <c r="N311" s="227"/>
      <c r="O311" s="227" t="s">
        <v>112995</v>
      </c>
      <c r="P311" s="228"/>
      <c r="Q311" s="228"/>
      <c r="R311" s="229">
        <f>SUM(R312+R320+R323)</f>
        <v>3804214242</v>
      </c>
      <c r="S311" s="229">
        <f t="shared" ref="S311" si="307">SUM(S312+S320+S323)</f>
        <v>4535000000</v>
      </c>
      <c r="T311" s="445">
        <f>T312+T320+T323</f>
        <v>3821000000</v>
      </c>
      <c r="U311" s="230"/>
      <c r="V311" s="230"/>
      <c r="W311" s="364"/>
      <c r="X311" s="229">
        <f t="shared" ref="X311:Y311" si="308">SUM(X312+X320+X323)</f>
        <v>0</v>
      </c>
      <c r="Y311" s="229">
        <f t="shared" si="308"/>
        <v>3200000000</v>
      </c>
      <c r="Z311" s="229">
        <f t="shared" ref="Z311:AC311" si="309">SUM(Z312+Z320+Z323)</f>
        <v>600000000</v>
      </c>
      <c r="AA311" s="229">
        <f t="shared" si="309"/>
        <v>0</v>
      </c>
      <c r="AB311" s="229">
        <f t="shared" si="309"/>
        <v>0</v>
      </c>
      <c r="AC311" s="229">
        <f t="shared" si="309"/>
        <v>0</v>
      </c>
      <c r="AD311" s="229">
        <f t="shared" ref="AD311:AI311" si="310">SUM(AD312+AD320+AD323)</f>
        <v>0</v>
      </c>
      <c r="AE311" s="229">
        <f t="shared" si="310"/>
        <v>0</v>
      </c>
      <c r="AF311" s="229">
        <f t="shared" si="310"/>
        <v>0</v>
      </c>
      <c r="AG311" s="229">
        <f t="shared" si="310"/>
        <v>0</v>
      </c>
      <c r="AH311" s="229">
        <f t="shared" si="310"/>
        <v>0</v>
      </c>
      <c r="AI311" s="229">
        <f t="shared" si="310"/>
        <v>0</v>
      </c>
      <c r="AJ311" s="229">
        <f t="shared" si="301"/>
        <v>-735000000</v>
      </c>
    </row>
    <row r="312" spans="2:36" ht="15.6" x14ac:dyDescent="0.25">
      <c r="B312" s="232" t="s">
        <v>105516</v>
      </c>
      <c r="C312" s="232" t="s">
        <v>106106</v>
      </c>
      <c r="D312" s="232" t="s">
        <v>105520</v>
      </c>
      <c r="E312" s="232"/>
      <c r="F312" s="232"/>
      <c r="G312" s="232"/>
      <c r="H312" s="232"/>
      <c r="I312" s="232"/>
      <c r="J312" s="388"/>
      <c r="K312" s="232"/>
      <c r="L312" s="233"/>
      <c r="M312" s="234" t="s">
        <v>112768</v>
      </c>
      <c r="N312" s="235"/>
      <c r="O312" s="235" t="s">
        <v>112995</v>
      </c>
      <c r="P312" s="236"/>
      <c r="Q312" s="236"/>
      <c r="R312" s="237">
        <f>+R313</f>
        <v>3804214242</v>
      </c>
      <c r="S312" s="237">
        <f t="shared" ref="S312" si="311">+S313</f>
        <v>4100000000</v>
      </c>
      <c r="T312" s="446">
        <f>T313</f>
        <v>3586000000</v>
      </c>
      <c r="U312" s="238"/>
      <c r="V312" s="238"/>
      <c r="W312" s="232"/>
      <c r="X312" s="237">
        <f t="shared" ref="X312:AI312" si="312">+X313</f>
        <v>0</v>
      </c>
      <c r="Y312" s="237">
        <f t="shared" si="312"/>
        <v>3200000000</v>
      </c>
      <c r="Z312" s="237">
        <f t="shared" si="312"/>
        <v>600000000</v>
      </c>
      <c r="AA312" s="237">
        <f t="shared" si="312"/>
        <v>0</v>
      </c>
      <c r="AB312" s="237">
        <f t="shared" si="312"/>
        <v>0</v>
      </c>
      <c r="AC312" s="237">
        <f t="shared" si="312"/>
        <v>0</v>
      </c>
      <c r="AD312" s="237">
        <f t="shared" si="312"/>
        <v>0</v>
      </c>
      <c r="AE312" s="237">
        <f t="shared" si="312"/>
        <v>0</v>
      </c>
      <c r="AF312" s="237">
        <f t="shared" si="312"/>
        <v>0</v>
      </c>
      <c r="AG312" s="237">
        <f t="shared" si="312"/>
        <v>0</v>
      </c>
      <c r="AH312" s="237">
        <f t="shared" si="312"/>
        <v>0</v>
      </c>
      <c r="AI312" s="237">
        <f t="shared" si="312"/>
        <v>0</v>
      </c>
      <c r="AJ312" s="237">
        <f t="shared" si="301"/>
        <v>-300000000</v>
      </c>
    </row>
    <row r="313" spans="2:36" x14ac:dyDescent="0.25">
      <c r="B313" s="240" t="s">
        <v>105516</v>
      </c>
      <c r="C313" s="240" t="s">
        <v>106106</v>
      </c>
      <c r="D313" s="240" t="s">
        <v>105520</v>
      </c>
      <c r="E313" s="240" t="s">
        <v>105573</v>
      </c>
      <c r="F313" s="240"/>
      <c r="G313" s="240"/>
      <c r="H313" s="240"/>
      <c r="I313" s="240"/>
      <c r="J313" s="389"/>
      <c r="K313" s="240"/>
      <c r="L313" s="241"/>
      <c r="M313" s="242" t="s">
        <v>112780</v>
      </c>
      <c r="N313" s="243"/>
      <c r="O313" s="243" t="s">
        <v>112995</v>
      </c>
      <c r="P313" s="244"/>
      <c r="Q313" s="244"/>
      <c r="R313" s="245">
        <f>+R314+R316+R318</f>
        <v>3804214242</v>
      </c>
      <c r="S313" s="245">
        <f t="shared" ref="S313" si="313">+S314+S316+S318</f>
        <v>4100000000</v>
      </c>
      <c r="T313" s="447">
        <f>T314+T316+T318</f>
        <v>3586000000</v>
      </c>
      <c r="U313" s="246"/>
      <c r="V313" s="246"/>
      <c r="W313" s="240"/>
      <c r="X313" s="245">
        <f t="shared" ref="X313:Y313" si="314">+X314+X316+X318</f>
        <v>0</v>
      </c>
      <c r="Y313" s="245">
        <f t="shared" si="314"/>
        <v>3200000000</v>
      </c>
      <c r="Z313" s="245">
        <f t="shared" ref="Z313:AC313" si="315">+Z314+Z316+Z318</f>
        <v>600000000</v>
      </c>
      <c r="AA313" s="245">
        <f t="shared" si="315"/>
        <v>0</v>
      </c>
      <c r="AB313" s="245">
        <f t="shared" si="315"/>
        <v>0</v>
      </c>
      <c r="AC313" s="245">
        <f t="shared" si="315"/>
        <v>0</v>
      </c>
      <c r="AD313" s="245">
        <f t="shared" ref="AD313:AI313" si="316">+AD314+AD316+AD318</f>
        <v>0</v>
      </c>
      <c r="AE313" s="245">
        <f t="shared" si="316"/>
        <v>0</v>
      </c>
      <c r="AF313" s="245">
        <f t="shared" si="316"/>
        <v>0</v>
      </c>
      <c r="AG313" s="245">
        <f t="shared" si="316"/>
        <v>0</v>
      </c>
      <c r="AH313" s="245">
        <f t="shared" si="316"/>
        <v>0</v>
      </c>
      <c r="AI313" s="245">
        <f t="shared" si="316"/>
        <v>0</v>
      </c>
      <c r="AJ313" s="548">
        <v>0</v>
      </c>
    </row>
    <row r="314" spans="2:36" x14ac:dyDescent="0.25">
      <c r="B314" s="248" t="s">
        <v>105516</v>
      </c>
      <c r="C314" s="248" t="s">
        <v>106106</v>
      </c>
      <c r="D314" s="248" t="s">
        <v>105520</v>
      </c>
      <c r="E314" s="248" t="s">
        <v>105573</v>
      </c>
      <c r="F314" s="248" t="s">
        <v>105528</v>
      </c>
      <c r="G314" s="248"/>
      <c r="H314" s="248"/>
      <c r="I314" s="248"/>
      <c r="J314" s="390"/>
      <c r="K314" s="248"/>
      <c r="L314" s="62"/>
      <c r="M314" s="63" t="s">
        <v>112782</v>
      </c>
      <c r="N314" s="64"/>
      <c r="O314" s="64" t="s">
        <v>112995</v>
      </c>
      <c r="P314" s="65"/>
      <c r="Q314" s="65"/>
      <c r="R314" s="66">
        <f>+R315</f>
        <v>3804214242</v>
      </c>
      <c r="S314" s="66">
        <f t="shared" ref="S314" si="317">+S315</f>
        <v>3800000000</v>
      </c>
      <c r="T314" s="427">
        <v>3492000000</v>
      </c>
      <c r="U314" s="67"/>
      <c r="V314" s="67"/>
      <c r="W314" s="248"/>
      <c r="X314" s="66">
        <f t="shared" ref="X314:AI314" si="318">+X315</f>
        <v>0</v>
      </c>
      <c r="Y314" s="66">
        <f t="shared" si="318"/>
        <v>3200000000</v>
      </c>
      <c r="Z314" s="66">
        <f t="shared" si="318"/>
        <v>600000000</v>
      </c>
      <c r="AA314" s="66">
        <f t="shared" si="318"/>
        <v>0</v>
      </c>
      <c r="AB314" s="66">
        <f t="shared" si="318"/>
        <v>0</v>
      </c>
      <c r="AC314" s="66">
        <f t="shared" si="318"/>
        <v>0</v>
      </c>
      <c r="AD314" s="66">
        <f t="shared" si="318"/>
        <v>0</v>
      </c>
      <c r="AE314" s="66">
        <f t="shared" si="318"/>
        <v>0</v>
      </c>
      <c r="AF314" s="66">
        <f t="shared" si="318"/>
        <v>0</v>
      </c>
      <c r="AG314" s="66">
        <f t="shared" si="318"/>
        <v>0</v>
      </c>
      <c r="AH314" s="66">
        <f t="shared" si="318"/>
        <v>0</v>
      </c>
      <c r="AI314" s="66">
        <f t="shared" si="318"/>
        <v>0</v>
      </c>
      <c r="AJ314" s="548">
        <v>0</v>
      </c>
    </row>
    <row r="315" spans="2:36" x14ac:dyDescent="0.25">
      <c r="B315" s="85"/>
      <c r="C315" s="86"/>
      <c r="D315" s="86"/>
      <c r="E315" s="86"/>
      <c r="F315" s="86"/>
      <c r="G315" s="86"/>
      <c r="H315" s="86"/>
      <c r="I315" s="86"/>
      <c r="J315" s="86"/>
      <c r="K315" s="93" t="s">
        <v>112781</v>
      </c>
      <c r="L315" s="249"/>
      <c r="M315" s="89" t="s">
        <v>112782</v>
      </c>
      <c r="N315" s="91"/>
      <c r="O315" s="91"/>
      <c r="P315" s="91"/>
      <c r="Q315" s="91"/>
      <c r="R315" s="199">
        <v>3804214242</v>
      </c>
      <c r="S315" s="199">
        <v>3800000000</v>
      </c>
      <c r="T315" s="199">
        <f>3492000000-15256052</f>
        <v>3476743948</v>
      </c>
      <c r="U315" s="93"/>
      <c r="V315" s="250"/>
      <c r="W315" s="195"/>
      <c r="X315" s="559">
        <v>0</v>
      </c>
      <c r="Y315" s="559">
        <v>3200000000</v>
      </c>
      <c r="Z315" s="559">
        <v>600000000</v>
      </c>
      <c r="AA315" s="559"/>
      <c r="AB315" s="559"/>
      <c r="AC315" s="559"/>
      <c r="AD315" s="559"/>
      <c r="AE315" s="559"/>
      <c r="AF315" s="559"/>
      <c r="AG315" s="559"/>
      <c r="AH315" s="559"/>
      <c r="AI315" s="559"/>
      <c r="AJ315" s="548">
        <v>0</v>
      </c>
    </row>
    <row r="316" spans="2:36" x14ac:dyDescent="0.25">
      <c r="B316" s="248" t="s">
        <v>105516</v>
      </c>
      <c r="C316" s="248" t="s">
        <v>106106</v>
      </c>
      <c r="D316" s="248" t="s">
        <v>105520</v>
      </c>
      <c r="E316" s="248" t="s">
        <v>105573</v>
      </c>
      <c r="F316" s="248" t="s">
        <v>105538</v>
      </c>
      <c r="G316" s="248"/>
      <c r="H316" s="248"/>
      <c r="I316" s="248"/>
      <c r="J316" s="390"/>
      <c r="K316" s="248"/>
      <c r="L316" s="62"/>
      <c r="M316" s="63" t="s">
        <v>112786</v>
      </c>
      <c r="N316" s="64"/>
      <c r="O316" s="64" t="s">
        <v>112995</v>
      </c>
      <c r="P316" s="65"/>
      <c r="Q316" s="65"/>
      <c r="R316" s="66">
        <f>+R317</f>
        <v>0</v>
      </c>
      <c r="S316" s="66">
        <f t="shared" ref="S316" si="319">+S317</f>
        <v>296000000</v>
      </c>
      <c r="T316" s="427">
        <v>90000000</v>
      </c>
      <c r="U316" s="67"/>
      <c r="V316" s="67"/>
      <c r="W316" s="248"/>
      <c r="X316" s="66">
        <f t="shared" ref="X316:AI316" si="320">+X317</f>
        <v>0</v>
      </c>
      <c r="Y316" s="66">
        <f t="shared" si="320"/>
        <v>0</v>
      </c>
      <c r="Z316" s="66">
        <f t="shared" si="320"/>
        <v>0</v>
      </c>
      <c r="AA316" s="66">
        <f t="shared" si="320"/>
        <v>0</v>
      </c>
      <c r="AB316" s="66">
        <f t="shared" si="320"/>
        <v>0</v>
      </c>
      <c r="AC316" s="66">
        <f t="shared" si="320"/>
        <v>0</v>
      </c>
      <c r="AD316" s="66">
        <f t="shared" si="320"/>
        <v>0</v>
      </c>
      <c r="AE316" s="66">
        <f t="shared" si="320"/>
        <v>0</v>
      </c>
      <c r="AF316" s="66">
        <f t="shared" si="320"/>
        <v>0</v>
      </c>
      <c r="AG316" s="66">
        <f t="shared" si="320"/>
        <v>0</v>
      </c>
      <c r="AH316" s="66">
        <f t="shared" si="320"/>
        <v>0</v>
      </c>
      <c r="AI316" s="66">
        <f t="shared" si="320"/>
        <v>0</v>
      </c>
      <c r="AJ316" s="548">
        <v>0</v>
      </c>
    </row>
    <row r="317" spans="2:36" x14ac:dyDescent="0.25">
      <c r="B317" s="85"/>
      <c r="C317" s="86"/>
      <c r="D317" s="86"/>
      <c r="E317" s="86"/>
      <c r="F317" s="86"/>
      <c r="G317" s="86"/>
      <c r="H317" s="86"/>
      <c r="I317" s="86"/>
      <c r="J317" s="86"/>
      <c r="K317" s="93" t="s">
        <v>112785</v>
      </c>
      <c r="L317" s="122"/>
      <c r="M317" s="89"/>
      <c r="N317" s="91"/>
      <c r="O317" s="91"/>
      <c r="P317" s="91"/>
      <c r="Q317" s="91"/>
      <c r="R317" s="92"/>
      <c r="S317" s="528">
        <v>296000000</v>
      </c>
      <c r="T317" s="430"/>
      <c r="U317" s="93"/>
      <c r="V317" s="94"/>
      <c r="W317" s="93"/>
      <c r="X317" s="555"/>
      <c r="Y317" s="555"/>
      <c r="Z317" s="555"/>
      <c r="AA317" s="555"/>
      <c r="AB317" s="555"/>
      <c r="AC317" s="555"/>
      <c r="AD317" s="555"/>
      <c r="AE317" s="555"/>
      <c r="AF317" s="555"/>
      <c r="AG317" s="555"/>
      <c r="AH317" s="555"/>
      <c r="AI317" s="555"/>
      <c r="AJ317" s="548">
        <v>0</v>
      </c>
    </row>
    <row r="318" spans="2:36" x14ac:dyDescent="0.25">
      <c r="B318" s="248" t="s">
        <v>105516</v>
      </c>
      <c r="C318" s="248" t="s">
        <v>106106</v>
      </c>
      <c r="D318" s="248" t="s">
        <v>105520</v>
      </c>
      <c r="E318" s="248" t="s">
        <v>105573</v>
      </c>
      <c r="F318" s="248" t="s">
        <v>105547</v>
      </c>
      <c r="G318" s="248"/>
      <c r="H318" s="248"/>
      <c r="I318" s="248"/>
      <c r="J318" s="390"/>
      <c r="K318" s="248"/>
      <c r="L318" s="62"/>
      <c r="M318" s="63" t="s">
        <v>112792</v>
      </c>
      <c r="N318" s="64"/>
      <c r="O318" s="64" t="s">
        <v>112995</v>
      </c>
      <c r="P318" s="65"/>
      <c r="Q318" s="65"/>
      <c r="R318" s="66">
        <f>+R319</f>
        <v>0</v>
      </c>
      <c r="S318" s="66">
        <f t="shared" ref="S318" si="321">+S319</f>
        <v>4000000</v>
      </c>
      <c r="T318" s="427">
        <v>4000000</v>
      </c>
      <c r="U318" s="67"/>
      <c r="V318" s="67"/>
      <c r="W318" s="248"/>
      <c r="X318" s="66">
        <f t="shared" ref="X318:AI318" si="322">+X319</f>
        <v>0</v>
      </c>
      <c r="Y318" s="66">
        <f t="shared" si="322"/>
        <v>0</v>
      </c>
      <c r="Z318" s="66">
        <f t="shared" si="322"/>
        <v>0</v>
      </c>
      <c r="AA318" s="66">
        <f t="shared" si="322"/>
        <v>0</v>
      </c>
      <c r="AB318" s="66">
        <f t="shared" si="322"/>
        <v>0</v>
      </c>
      <c r="AC318" s="66">
        <f t="shared" si="322"/>
        <v>0</v>
      </c>
      <c r="AD318" s="66">
        <f t="shared" si="322"/>
        <v>0</v>
      </c>
      <c r="AE318" s="66">
        <f t="shared" si="322"/>
        <v>0</v>
      </c>
      <c r="AF318" s="66">
        <f t="shared" si="322"/>
        <v>0</v>
      </c>
      <c r="AG318" s="66">
        <f t="shared" si="322"/>
        <v>0</v>
      </c>
      <c r="AH318" s="66">
        <f t="shared" si="322"/>
        <v>0</v>
      </c>
      <c r="AI318" s="66">
        <f t="shared" si="322"/>
        <v>0</v>
      </c>
      <c r="AJ318" s="548">
        <v>0</v>
      </c>
    </row>
    <row r="319" spans="2:36" x14ac:dyDescent="0.25">
      <c r="B319" s="85"/>
      <c r="C319" s="86"/>
      <c r="D319" s="86"/>
      <c r="E319" s="86"/>
      <c r="F319" s="86"/>
      <c r="G319" s="86"/>
      <c r="H319" s="86"/>
      <c r="I319" s="86"/>
      <c r="J319" s="86"/>
      <c r="K319" s="93" t="s">
        <v>112791</v>
      </c>
      <c r="L319" s="122"/>
      <c r="M319" s="89"/>
      <c r="N319" s="91"/>
      <c r="O319" s="91"/>
      <c r="P319" s="91"/>
      <c r="Q319" s="91"/>
      <c r="R319" s="92"/>
      <c r="S319" s="528">
        <v>4000000</v>
      </c>
      <c r="T319" s="430"/>
      <c r="U319" s="93"/>
      <c r="V319" s="94"/>
      <c r="W319" s="93"/>
      <c r="X319" s="555"/>
      <c r="Y319" s="555"/>
      <c r="Z319" s="555"/>
      <c r="AA319" s="555"/>
      <c r="AB319" s="555"/>
      <c r="AC319" s="555"/>
      <c r="AD319" s="555"/>
      <c r="AE319" s="555"/>
      <c r="AF319" s="555"/>
      <c r="AG319" s="555"/>
      <c r="AH319" s="555"/>
      <c r="AI319" s="555"/>
      <c r="AJ319" s="548">
        <v>0</v>
      </c>
    </row>
    <row r="320" spans="2:36" ht="15.6" x14ac:dyDescent="0.25">
      <c r="B320" s="232" t="s">
        <v>105516</v>
      </c>
      <c r="C320" s="232" t="s">
        <v>106106</v>
      </c>
      <c r="D320" s="232" t="s">
        <v>105917</v>
      </c>
      <c r="E320" s="232"/>
      <c r="F320" s="232"/>
      <c r="G320" s="232"/>
      <c r="H320" s="232"/>
      <c r="I320" s="232"/>
      <c r="J320" s="388"/>
      <c r="K320" s="232"/>
      <c r="L320" s="233"/>
      <c r="M320" s="234" t="s">
        <v>112804</v>
      </c>
      <c r="N320" s="235"/>
      <c r="O320" s="235" t="s">
        <v>112995</v>
      </c>
      <c r="P320" s="236"/>
      <c r="Q320" s="236"/>
      <c r="R320" s="237">
        <f>+R321+R322</f>
        <v>0</v>
      </c>
      <c r="S320" s="237">
        <f t="shared" ref="S320" si="323">+S321+S322</f>
        <v>382000000</v>
      </c>
      <c r="T320" s="446">
        <f>T321+T322</f>
        <v>182000000</v>
      </c>
      <c r="U320" s="238"/>
      <c r="V320" s="238"/>
      <c r="W320" s="232"/>
      <c r="X320" s="237">
        <f t="shared" ref="X320:Y320" si="324">+X321+X322</f>
        <v>0</v>
      </c>
      <c r="Y320" s="237">
        <f t="shared" si="324"/>
        <v>0</v>
      </c>
      <c r="Z320" s="237">
        <f t="shared" ref="Z320:AC320" si="325">+Z321+Z322</f>
        <v>0</v>
      </c>
      <c r="AA320" s="237">
        <f t="shared" si="325"/>
        <v>0</v>
      </c>
      <c r="AB320" s="237">
        <f t="shared" si="325"/>
        <v>0</v>
      </c>
      <c r="AC320" s="237">
        <f t="shared" si="325"/>
        <v>0</v>
      </c>
      <c r="AD320" s="237">
        <f t="shared" ref="AD320:AI320" si="326">+AD321+AD322</f>
        <v>0</v>
      </c>
      <c r="AE320" s="237">
        <f t="shared" si="326"/>
        <v>0</v>
      </c>
      <c r="AF320" s="237">
        <f t="shared" si="326"/>
        <v>0</v>
      </c>
      <c r="AG320" s="237">
        <f t="shared" si="326"/>
        <v>0</v>
      </c>
      <c r="AH320" s="237">
        <f t="shared" si="326"/>
        <v>0</v>
      </c>
      <c r="AI320" s="237">
        <f t="shared" si="326"/>
        <v>0</v>
      </c>
      <c r="AJ320" s="237">
        <f t="shared" si="301"/>
        <v>-382000000</v>
      </c>
    </row>
    <row r="321" spans="2:36" x14ac:dyDescent="0.25">
      <c r="B321" s="240" t="s">
        <v>105516</v>
      </c>
      <c r="C321" s="240" t="s">
        <v>106106</v>
      </c>
      <c r="D321" s="240" t="s">
        <v>105917</v>
      </c>
      <c r="E321" s="240" t="s">
        <v>105520</v>
      </c>
      <c r="F321" s="240"/>
      <c r="G321" s="240"/>
      <c r="H321" s="240"/>
      <c r="I321" s="240"/>
      <c r="J321" s="389"/>
      <c r="K321" s="240" t="s">
        <v>112805</v>
      </c>
      <c r="L321" s="241"/>
      <c r="M321" s="242" t="s">
        <v>112806</v>
      </c>
      <c r="N321" s="243" t="s">
        <v>112995</v>
      </c>
      <c r="O321" s="243" t="s">
        <v>113031</v>
      </c>
      <c r="P321" s="244"/>
      <c r="Q321" s="244"/>
      <c r="R321" s="252"/>
      <c r="S321" s="533">
        <v>136000000</v>
      </c>
      <c r="T321" s="448">
        <v>136000000</v>
      </c>
      <c r="U321" s="240"/>
      <c r="V321" s="253"/>
      <c r="W321" s="240"/>
      <c r="X321" s="533"/>
      <c r="Y321" s="533"/>
      <c r="Z321" s="533"/>
      <c r="AA321" s="533"/>
      <c r="AB321" s="533"/>
      <c r="AC321" s="533"/>
      <c r="AD321" s="533"/>
      <c r="AE321" s="533"/>
      <c r="AF321" s="533"/>
      <c r="AG321" s="533"/>
      <c r="AH321" s="533"/>
      <c r="AI321" s="533"/>
      <c r="AJ321" s="548">
        <v>0</v>
      </c>
    </row>
    <row r="322" spans="2:36" x14ac:dyDescent="0.25">
      <c r="B322" s="240" t="s">
        <v>105516</v>
      </c>
      <c r="C322" s="240" t="s">
        <v>106106</v>
      </c>
      <c r="D322" s="240" t="s">
        <v>105917</v>
      </c>
      <c r="E322" s="240" t="s">
        <v>105917</v>
      </c>
      <c r="F322" s="240"/>
      <c r="G322" s="240"/>
      <c r="H322" s="240"/>
      <c r="I322" s="240"/>
      <c r="J322" s="389"/>
      <c r="K322" s="240" t="s">
        <v>112811</v>
      </c>
      <c r="L322" s="241"/>
      <c r="M322" s="242" t="s">
        <v>113162</v>
      </c>
      <c r="N322" s="243"/>
      <c r="O322" s="243"/>
      <c r="P322" s="244"/>
      <c r="Q322" s="244"/>
      <c r="R322" s="252"/>
      <c r="S322" s="533">
        <v>246000000</v>
      </c>
      <c r="T322" s="448">
        <v>46000000</v>
      </c>
      <c r="U322" s="240"/>
      <c r="V322" s="253"/>
      <c r="W322" s="240"/>
      <c r="X322" s="533"/>
      <c r="Y322" s="533"/>
      <c r="Z322" s="533"/>
      <c r="AA322" s="533"/>
      <c r="AB322" s="533"/>
      <c r="AC322" s="533"/>
      <c r="AD322" s="533"/>
      <c r="AE322" s="533"/>
      <c r="AF322" s="533"/>
      <c r="AG322" s="533"/>
      <c r="AH322" s="533"/>
      <c r="AI322" s="533"/>
      <c r="AJ322" s="548">
        <v>0</v>
      </c>
    </row>
    <row r="323" spans="2:36" ht="15.6" x14ac:dyDescent="0.25">
      <c r="B323" s="232" t="s">
        <v>105516</v>
      </c>
      <c r="C323" s="232" t="s">
        <v>106106</v>
      </c>
      <c r="D323" s="254" t="s">
        <v>105924</v>
      </c>
      <c r="E323" s="232"/>
      <c r="F323" s="232"/>
      <c r="G323" s="232"/>
      <c r="H323" s="232"/>
      <c r="I323" s="232"/>
      <c r="J323" s="388"/>
      <c r="K323" s="232"/>
      <c r="L323" s="233"/>
      <c r="M323" s="234" t="s">
        <v>112822</v>
      </c>
      <c r="N323" s="235"/>
      <c r="O323" s="235" t="s">
        <v>112995</v>
      </c>
      <c r="P323" s="236"/>
      <c r="Q323" s="236"/>
      <c r="R323" s="237">
        <f>+R324</f>
        <v>0</v>
      </c>
      <c r="S323" s="237">
        <f t="shared" ref="S323" si="327">+S324</f>
        <v>53000000</v>
      </c>
      <c r="T323" s="446">
        <f>T324</f>
        <v>53000000</v>
      </c>
      <c r="U323" s="238"/>
      <c r="V323" s="238"/>
      <c r="W323" s="232"/>
      <c r="X323" s="237">
        <f t="shared" ref="X323:AI323" si="328">+X324</f>
        <v>0</v>
      </c>
      <c r="Y323" s="237">
        <f t="shared" si="328"/>
        <v>0</v>
      </c>
      <c r="Z323" s="237">
        <f t="shared" si="328"/>
        <v>0</v>
      </c>
      <c r="AA323" s="237">
        <f t="shared" si="328"/>
        <v>0</v>
      </c>
      <c r="AB323" s="237">
        <f t="shared" si="328"/>
        <v>0</v>
      </c>
      <c r="AC323" s="237">
        <f t="shared" si="328"/>
        <v>0</v>
      </c>
      <c r="AD323" s="237">
        <f t="shared" si="328"/>
        <v>0</v>
      </c>
      <c r="AE323" s="237">
        <f t="shared" si="328"/>
        <v>0</v>
      </c>
      <c r="AF323" s="237">
        <f t="shared" si="328"/>
        <v>0</v>
      </c>
      <c r="AG323" s="237">
        <f t="shared" si="328"/>
        <v>0</v>
      </c>
      <c r="AH323" s="237">
        <f t="shared" si="328"/>
        <v>0</v>
      </c>
      <c r="AI323" s="237">
        <f t="shared" si="328"/>
        <v>0</v>
      </c>
      <c r="AJ323" s="237">
        <f t="shared" si="301"/>
        <v>-53000000</v>
      </c>
    </row>
    <row r="324" spans="2:36" x14ac:dyDescent="0.25">
      <c r="B324" s="240" t="s">
        <v>105516</v>
      </c>
      <c r="C324" s="240" t="s">
        <v>106106</v>
      </c>
      <c r="D324" s="255" t="s">
        <v>105924</v>
      </c>
      <c r="E324" s="240"/>
      <c r="F324" s="240"/>
      <c r="G324" s="240"/>
      <c r="H324" s="240"/>
      <c r="I324" s="240"/>
      <c r="J324" s="389"/>
      <c r="K324" s="240"/>
      <c r="L324" s="241"/>
      <c r="M324" s="242" t="s">
        <v>112822</v>
      </c>
      <c r="N324" s="243" t="s">
        <v>112995</v>
      </c>
      <c r="O324" s="243" t="s">
        <v>113031</v>
      </c>
      <c r="P324" s="244"/>
      <c r="Q324" s="244"/>
      <c r="R324" s="252">
        <v>0</v>
      </c>
      <c r="S324" s="533">
        <v>53000000</v>
      </c>
      <c r="T324" s="448">
        <v>53000000</v>
      </c>
      <c r="U324" s="240"/>
      <c r="V324" s="253"/>
      <c r="W324" s="240"/>
      <c r="X324" s="533"/>
      <c r="Y324" s="533"/>
      <c r="Z324" s="533"/>
      <c r="AA324" s="533"/>
      <c r="AB324" s="533"/>
      <c r="AC324" s="533"/>
      <c r="AD324" s="533"/>
      <c r="AE324" s="533"/>
      <c r="AF324" s="533"/>
      <c r="AG324" s="533"/>
      <c r="AH324" s="533"/>
      <c r="AI324" s="533"/>
      <c r="AJ324" s="548">
        <v>0</v>
      </c>
    </row>
    <row r="325" spans="2:36" ht="15.6" x14ac:dyDescent="0.25">
      <c r="B325" s="256" t="s">
        <v>113163</v>
      </c>
      <c r="C325" s="256"/>
      <c r="D325" s="256"/>
      <c r="E325" s="256"/>
      <c r="F325" s="256"/>
      <c r="G325" s="256"/>
      <c r="H325" s="256"/>
      <c r="I325" s="256"/>
      <c r="J325" s="391"/>
      <c r="K325" s="256"/>
      <c r="L325" s="257"/>
      <c r="M325" s="258" t="s">
        <v>113164</v>
      </c>
      <c r="N325" s="259"/>
      <c r="O325" s="259" t="s">
        <v>112995</v>
      </c>
      <c r="P325" s="260"/>
      <c r="Q325" s="260"/>
      <c r="R325" s="261">
        <f>R326</f>
        <v>35810761572</v>
      </c>
      <c r="S325" s="261">
        <f>S326</f>
        <v>38200000000</v>
      </c>
      <c r="T325" s="449">
        <f>T326</f>
        <v>38560000000</v>
      </c>
      <c r="U325" s="262"/>
      <c r="V325" s="262"/>
      <c r="W325" s="256"/>
      <c r="X325" s="261">
        <f t="shared" ref="X325:AI325" si="329">X326</f>
        <v>31600000</v>
      </c>
      <c r="Y325" s="261">
        <f t="shared" si="329"/>
        <v>269700000</v>
      </c>
      <c r="Z325" s="261">
        <f t="shared" si="329"/>
        <v>829680204.60000002</v>
      </c>
      <c r="AA325" s="261">
        <f t="shared" si="329"/>
        <v>1227535765.5999999</v>
      </c>
      <c r="AB325" s="261">
        <f t="shared" si="329"/>
        <v>932235765.60000002</v>
      </c>
      <c r="AC325" s="261">
        <f t="shared" si="329"/>
        <v>3107235765.5999994</v>
      </c>
      <c r="AD325" s="261">
        <f t="shared" si="329"/>
        <v>2591486765.5999999</v>
      </c>
      <c r="AE325" s="261">
        <f t="shared" si="329"/>
        <v>6515486765.5999994</v>
      </c>
      <c r="AF325" s="261">
        <f t="shared" si="329"/>
        <v>4443486765.6000004</v>
      </c>
      <c r="AG325" s="261">
        <f t="shared" si="329"/>
        <v>7372402400.6000004</v>
      </c>
      <c r="AH325" s="261">
        <f t="shared" si="329"/>
        <v>3104786765.5999999</v>
      </c>
      <c r="AI325" s="261">
        <f t="shared" si="329"/>
        <v>6734024607.6000004</v>
      </c>
      <c r="AJ325" s="261">
        <f t="shared" ref="AJ325" si="330">SUM(X325:AI325)-S325</f>
        <v>-1040338428.0000076</v>
      </c>
    </row>
    <row r="326" spans="2:36" ht="30.75" customHeight="1" x14ac:dyDescent="0.25">
      <c r="B326" s="264" t="s">
        <v>113163</v>
      </c>
      <c r="C326" s="264" t="s">
        <v>113165</v>
      </c>
      <c r="D326" s="264"/>
      <c r="E326" s="264"/>
      <c r="F326" s="264"/>
      <c r="G326" s="264"/>
      <c r="H326" s="264"/>
      <c r="I326" s="264"/>
      <c r="J326" s="392"/>
      <c r="K326" s="264"/>
      <c r="L326" s="265"/>
      <c r="M326" s="266" t="s">
        <v>113166</v>
      </c>
      <c r="N326" s="267"/>
      <c r="O326" s="267" t="s">
        <v>112995</v>
      </c>
      <c r="P326" s="268"/>
      <c r="Q326" s="268"/>
      <c r="R326" s="269">
        <f>+R327</f>
        <v>35810761572</v>
      </c>
      <c r="S326" s="269">
        <f t="shared" ref="S326" si="331">+S327</f>
        <v>38200000000</v>
      </c>
      <c r="T326" s="450">
        <f>T327</f>
        <v>38560000000</v>
      </c>
      <c r="U326" s="270"/>
      <c r="V326" s="270"/>
      <c r="W326" s="365"/>
      <c r="X326" s="269">
        <f t="shared" ref="X326:AI326" si="332">+X327</f>
        <v>31600000</v>
      </c>
      <c r="Y326" s="269">
        <f t="shared" si="332"/>
        <v>269700000</v>
      </c>
      <c r="Z326" s="269">
        <f t="shared" si="332"/>
        <v>829680204.60000002</v>
      </c>
      <c r="AA326" s="269">
        <f t="shared" si="332"/>
        <v>1227535765.5999999</v>
      </c>
      <c r="AB326" s="269">
        <f t="shared" si="332"/>
        <v>932235765.60000002</v>
      </c>
      <c r="AC326" s="269">
        <f t="shared" si="332"/>
        <v>3107235765.5999994</v>
      </c>
      <c r="AD326" s="269">
        <f t="shared" si="332"/>
        <v>2591486765.5999999</v>
      </c>
      <c r="AE326" s="269">
        <f t="shared" si="332"/>
        <v>6515486765.5999994</v>
      </c>
      <c r="AF326" s="269">
        <f t="shared" si="332"/>
        <v>4443486765.6000004</v>
      </c>
      <c r="AG326" s="269">
        <f t="shared" si="332"/>
        <v>7372402400.6000004</v>
      </c>
      <c r="AH326" s="269">
        <f t="shared" si="332"/>
        <v>3104786765.5999999</v>
      </c>
      <c r="AI326" s="269">
        <f t="shared" si="332"/>
        <v>6734024607.6000004</v>
      </c>
      <c r="AJ326" s="548">
        <v>0</v>
      </c>
    </row>
    <row r="327" spans="2:36" ht="15.6" x14ac:dyDescent="0.25">
      <c r="B327" s="272" t="s">
        <v>113163</v>
      </c>
      <c r="C327" s="272">
        <v>1505</v>
      </c>
      <c r="D327" s="298" t="s">
        <v>113167</v>
      </c>
      <c r="E327" s="272"/>
      <c r="F327" s="272"/>
      <c r="G327" s="272"/>
      <c r="H327" s="272"/>
      <c r="I327" s="272"/>
      <c r="J327" s="393"/>
      <c r="K327" s="272"/>
      <c r="L327" s="273"/>
      <c r="M327" s="274" t="s">
        <v>113168</v>
      </c>
      <c r="N327" s="275"/>
      <c r="O327" s="275" t="s">
        <v>112995</v>
      </c>
      <c r="P327" s="276"/>
      <c r="Q327" s="276"/>
      <c r="R327" s="277">
        <f>+R366+R328</f>
        <v>35810761572</v>
      </c>
      <c r="S327" s="277">
        <f>+S366+S328</f>
        <v>38200000000</v>
      </c>
      <c r="T327" s="451">
        <f>T328+T366</f>
        <v>38560000000</v>
      </c>
      <c r="U327" s="278"/>
      <c r="V327" s="278"/>
      <c r="W327" s="366"/>
      <c r="X327" s="277">
        <f t="shared" ref="X327:AI327" si="333">+X366+X328</f>
        <v>31600000</v>
      </c>
      <c r="Y327" s="277">
        <f t="shared" si="333"/>
        <v>269700000</v>
      </c>
      <c r="Z327" s="277">
        <f t="shared" si="333"/>
        <v>829680204.60000002</v>
      </c>
      <c r="AA327" s="277">
        <f t="shared" si="333"/>
        <v>1227535765.5999999</v>
      </c>
      <c r="AB327" s="277">
        <f t="shared" si="333"/>
        <v>932235765.60000002</v>
      </c>
      <c r="AC327" s="277">
        <f t="shared" si="333"/>
        <v>3107235765.5999994</v>
      </c>
      <c r="AD327" s="277">
        <f t="shared" si="333"/>
        <v>2591486765.5999999</v>
      </c>
      <c r="AE327" s="277">
        <f t="shared" si="333"/>
        <v>6515486765.5999994</v>
      </c>
      <c r="AF327" s="277">
        <f t="shared" si="333"/>
        <v>4443486765.6000004</v>
      </c>
      <c r="AG327" s="277">
        <f t="shared" si="333"/>
        <v>7372402400.6000004</v>
      </c>
      <c r="AH327" s="277">
        <f t="shared" si="333"/>
        <v>3104786765.5999999</v>
      </c>
      <c r="AI327" s="277">
        <f t="shared" si="333"/>
        <v>6734024607.6000004</v>
      </c>
      <c r="AJ327" s="548">
        <v>0</v>
      </c>
    </row>
    <row r="328" spans="2:36" ht="30" x14ac:dyDescent="0.25">
      <c r="B328" s="248" t="s">
        <v>113163</v>
      </c>
      <c r="C328" s="248">
        <v>1505</v>
      </c>
      <c r="D328" s="248" t="s">
        <v>113167</v>
      </c>
      <c r="E328" s="297" t="s">
        <v>106211</v>
      </c>
      <c r="F328" s="248"/>
      <c r="G328" s="248"/>
      <c r="H328" s="248"/>
      <c r="I328" s="248"/>
      <c r="J328" s="390"/>
      <c r="K328" s="248"/>
      <c r="L328" s="62"/>
      <c r="M328" s="63" t="s">
        <v>113182</v>
      </c>
      <c r="N328" s="64"/>
      <c r="O328" s="64" t="s">
        <v>112995</v>
      </c>
      <c r="P328" s="65"/>
      <c r="Q328" s="65"/>
      <c r="R328" s="66">
        <f>+R329</f>
        <v>18045761572</v>
      </c>
      <c r="S328" s="66">
        <f t="shared" ref="S328" si="334">+S329</f>
        <v>17200000000</v>
      </c>
      <c r="T328" s="427">
        <f>T329</f>
        <v>20795000000</v>
      </c>
      <c r="U328" s="67"/>
      <c r="V328" s="67"/>
      <c r="W328" s="248"/>
      <c r="X328" s="66">
        <f t="shared" ref="X328:AI328" si="335">+X329</f>
        <v>29600000</v>
      </c>
      <c r="Y328" s="66">
        <f t="shared" si="335"/>
        <v>94200000</v>
      </c>
      <c r="Z328" s="66">
        <f t="shared" si="335"/>
        <v>657500000</v>
      </c>
      <c r="AA328" s="66">
        <f t="shared" si="335"/>
        <v>1032355561</v>
      </c>
      <c r="AB328" s="66">
        <f t="shared" si="335"/>
        <v>679055561</v>
      </c>
      <c r="AC328" s="66">
        <f t="shared" si="335"/>
        <v>2327055560.9999995</v>
      </c>
      <c r="AD328" s="66">
        <f t="shared" si="335"/>
        <v>525555561</v>
      </c>
      <c r="AE328" s="66">
        <f t="shared" si="335"/>
        <v>3434555560.9999995</v>
      </c>
      <c r="AF328" s="66">
        <f t="shared" si="335"/>
        <v>1492555561</v>
      </c>
      <c r="AG328" s="66">
        <f t="shared" si="335"/>
        <v>4048971196</v>
      </c>
      <c r="AH328" s="66">
        <f t="shared" si="335"/>
        <v>1011155561</v>
      </c>
      <c r="AI328" s="66">
        <f t="shared" si="335"/>
        <v>3391101449</v>
      </c>
      <c r="AJ328" s="548">
        <v>0</v>
      </c>
    </row>
    <row r="329" spans="2:36" ht="15.6" x14ac:dyDescent="0.25">
      <c r="B329" s="283" t="s">
        <v>113163</v>
      </c>
      <c r="C329" s="283">
        <v>1505</v>
      </c>
      <c r="D329" s="283" t="s">
        <v>113167</v>
      </c>
      <c r="E329" s="283">
        <v>3</v>
      </c>
      <c r="F329" s="283" t="s">
        <v>113226</v>
      </c>
      <c r="G329" s="283">
        <v>1505006</v>
      </c>
      <c r="H329" s="283"/>
      <c r="I329" s="283"/>
      <c r="J329" s="394"/>
      <c r="K329" s="283"/>
      <c r="L329" s="33"/>
      <c r="M329" s="34" t="s">
        <v>113403</v>
      </c>
      <c r="N329" s="284"/>
      <c r="O329" s="284" t="s">
        <v>112995</v>
      </c>
      <c r="P329" s="285"/>
      <c r="Q329" s="285"/>
      <c r="R329" s="290">
        <f>SUM(R330:R365)</f>
        <v>18045761572</v>
      </c>
      <c r="S329" s="290">
        <f>SUM(S330:S365)</f>
        <v>17200000000</v>
      </c>
      <c r="T329" s="452">
        <v>20795000000</v>
      </c>
      <c r="U329" s="291"/>
      <c r="V329" s="291"/>
      <c r="W329" s="367"/>
      <c r="X329" s="290">
        <f t="shared" ref="X329:AI329" si="336">SUM(X330:X365)</f>
        <v>29600000</v>
      </c>
      <c r="Y329" s="290">
        <f t="shared" si="336"/>
        <v>94200000</v>
      </c>
      <c r="Z329" s="290">
        <f t="shared" si="336"/>
        <v>657500000</v>
      </c>
      <c r="AA329" s="290">
        <f t="shared" si="336"/>
        <v>1032355561</v>
      </c>
      <c r="AB329" s="290">
        <f t="shared" si="336"/>
        <v>679055561</v>
      </c>
      <c r="AC329" s="290">
        <f t="shared" si="336"/>
        <v>2327055560.9999995</v>
      </c>
      <c r="AD329" s="290">
        <f t="shared" si="336"/>
        <v>525555561</v>
      </c>
      <c r="AE329" s="290">
        <f t="shared" si="336"/>
        <v>3434555560.9999995</v>
      </c>
      <c r="AF329" s="290">
        <f t="shared" si="336"/>
        <v>1492555561</v>
      </c>
      <c r="AG329" s="290">
        <f t="shared" si="336"/>
        <v>4048971196</v>
      </c>
      <c r="AH329" s="290">
        <f t="shared" si="336"/>
        <v>1011155561</v>
      </c>
      <c r="AI329" s="290">
        <f t="shared" si="336"/>
        <v>3391101449</v>
      </c>
      <c r="AJ329" s="548">
        <v>0</v>
      </c>
    </row>
    <row r="330" spans="2:36" ht="60" x14ac:dyDescent="0.25">
      <c r="B330" s="85"/>
      <c r="C330" s="86"/>
      <c r="D330" s="86"/>
      <c r="E330" s="86"/>
      <c r="F330" s="86"/>
      <c r="G330" s="86"/>
      <c r="H330" s="86"/>
      <c r="I330" s="86"/>
      <c r="J330" s="86"/>
      <c r="K330" s="93" t="s">
        <v>113185</v>
      </c>
      <c r="L330" s="88" t="s">
        <v>113170</v>
      </c>
      <c r="M330" s="397" t="s">
        <v>113454</v>
      </c>
      <c r="N330" s="90">
        <v>45693</v>
      </c>
      <c r="O330" s="91" t="s">
        <v>113037</v>
      </c>
      <c r="P330" s="91" t="s">
        <v>113004</v>
      </c>
      <c r="Q330" s="91" t="s">
        <v>113715</v>
      </c>
      <c r="R330" s="114">
        <v>4286426295</v>
      </c>
      <c r="S330" s="530">
        <v>4286426295</v>
      </c>
      <c r="T330" s="435"/>
      <c r="U330" s="93"/>
      <c r="V330" s="136"/>
      <c r="W330" s="359"/>
      <c r="X330" s="560"/>
      <c r="Y330" s="560"/>
      <c r="Z330" s="560"/>
      <c r="AA330" s="560">
        <v>120000000</v>
      </c>
      <c r="AB330" s="560">
        <v>0</v>
      </c>
      <c r="AC330" s="560">
        <v>650000000</v>
      </c>
      <c r="AD330" s="560"/>
      <c r="AE330" s="560">
        <v>800000000</v>
      </c>
      <c r="AF330" s="560"/>
      <c r="AG330" s="560">
        <v>1250000000</v>
      </c>
      <c r="AH330" s="560"/>
      <c r="AI330" s="560">
        <v>1466426295</v>
      </c>
      <c r="AJ330" s="548">
        <v>0</v>
      </c>
    </row>
    <row r="331" spans="2:36" ht="105" x14ac:dyDescent="0.25">
      <c r="B331" s="85"/>
      <c r="C331" s="86"/>
      <c r="D331" s="86"/>
      <c r="E331" s="86"/>
      <c r="F331" s="86"/>
      <c r="G331" s="86"/>
      <c r="H331" s="86"/>
      <c r="I331" s="86"/>
      <c r="J331" s="86"/>
      <c r="K331" s="93" t="s">
        <v>113185</v>
      </c>
      <c r="L331" s="88">
        <v>81101500</v>
      </c>
      <c r="M331" s="397" t="s">
        <v>113455</v>
      </c>
      <c r="N331" s="90">
        <v>45693</v>
      </c>
      <c r="O331" s="91" t="s">
        <v>113037</v>
      </c>
      <c r="P331" s="91" t="s">
        <v>113004</v>
      </c>
      <c r="Q331" s="91" t="s">
        <v>113716</v>
      </c>
      <c r="R331" s="114">
        <v>445450049</v>
      </c>
      <c r="S331" s="530">
        <v>445450049</v>
      </c>
      <c r="T331" s="435"/>
      <c r="U331" s="93"/>
      <c r="V331" s="136"/>
      <c r="W331" s="359"/>
      <c r="X331" s="560"/>
      <c r="Y331" s="560"/>
      <c r="Z331" s="560"/>
      <c r="AA331" s="560">
        <f>$S$331/9</f>
        <v>49494449.888888888</v>
      </c>
      <c r="AB331" s="560">
        <f t="shared" ref="AB331:AI331" si="337">$S$331/9</f>
        <v>49494449.888888888</v>
      </c>
      <c r="AC331" s="560">
        <f t="shared" si="337"/>
        <v>49494449.888888888</v>
      </c>
      <c r="AD331" s="560">
        <f t="shared" si="337"/>
        <v>49494449.888888888</v>
      </c>
      <c r="AE331" s="560">
        <f t="shared" si="337"/>
        <v>49494449.888888888</v>
      </c>
      <c r="AF331" s="560">
        <f t="shared" si="337"/>
        <v>49494449.888888888</v>
      </c>
      <c r="AG331" s="560">
        <f t="shared" si="337"/>
        <v>49494449.888888888</v>
      </c>
      <c r="AH331" s="560">
        <f t="shared" si="337"/>
        <v>49494449.888888888</v>
      </c>
      <c r="AI331" s="560">
        <f t="shared" si="337"/>
        <v>49494449.888888888</v>
      </c>
      <c r="AJ331" s="548">
        <v>0</v>
      </c>
    </row>
    <row r="332" spans="2:36" ht="60" x14ac:dyDescent="0.25">
      <c r="B332" s="85"/>
      <c r="C332" s="86"/>
      <c r="D332" s="86"/>
      <c r="E332" s="86"/>
      <c r="F332" s="86"/>
      <c r="G332" s="86"/>
      <c r="H332" s="86"/>
      <c r="I332" s="86"/>
      <c r="J332" s="86"/>
      <c r="K332" s="93" t="s">
        <v>113185</v>
      </c>
      <c r="L332" s="88" t="s">
        <v>113170</v>
      </c>
      <c r="M332" s="397" t="s">
        <v>113458</v>
      </c>
      <c r="N332" s="90">
        <v>45693</v>
      </c>
      <c r="O332" s="91" t="s">
        <v>113037</v>
      </c>
      <c r="P332" s="91" t="s">
        <v>113022</v>
      </c>
      <c r="Q332" s="91" t="s">
        <v>113715</v>
      </c>
      <c r="R332" s="114">
        <v>1510274233</v>
      </c>
      <c r="S332" s="530">
        <v>1510274233</v>
      </c>
      <c r="T332" s="435"/>
      <c r="U332" s="93"/>
      <c r="V332" s="136"/>
      <c r="W332" s="359"/>
      <c r="X332" s="560"/>
      <c r="Y332" s="560"/>
      <c r="Z332" s="560"/>
      <c r="AA332" s="560">
        <v>50000000</v>
      </c>
      <c r="AB332" s="560"/>
      <c r="AC332" s="560">
        <v>250000000</v>
      </c>
      <c r="AD332" s="560"/>
      <c r="AE332" s="560">
        <v>520000000</v>
      </c>
      <c r="AF332" s="560"/>
      <c r="AG332" s="560">
        <v>520000000</v>
      </c>
      <c r="AH332" s="560"/>
      <c r="AI332" s="560">
        <v>170274233</v>
      </c>
      <c r="AJ332" s="548">
        <v>0</v>
      </c>
    </row>
    <row r="333" spans="2:36" ht="90" x14ac:dyDescent="0.25">
      <c r="B333" s="85"/>
      <c r="C333" s="86"/>
      <c r="D333" s="86"/>
      <c r="E333" s="86"/>
      <c r="F333" s="86"/>
      <c r="G333" s="86"/>
      <c r="H333" s="86"/>
      <c r="I333" s="86"/>
      <c r="J333" s="86"/>
      <c r="K333" s="93" t="s">
        <v>113185</v>
      </c>
      <c r="L333" s="88">
        <v>81101500</v>
      </c>
      <c r="M333" s="397" t="s">
        <v>113459</v>
      </c>
      <c r="N333" s="90">
        <v>45693</v>
      </c>
      <c r="O333" s="91" t="s">
        <v>113037</v>
      </c>
      <c r="P333" s="91" t="s">
        <v>113022</v>
      </c>
      <c r="Q333" s="91" t="s">
        <v>113716</v>
      </c>
      <c r="R333" s="114">
        <v>170000000</v>
      </c>
      <c r="S333" s="528">
        <v>170000000</v>
      </c>
      <c r="T333" s="435"/>
      <c r="U333" s="93"/>
      <c r="V333" s="136"/>
      <c r="W333" s="359"/>
      <c r="X333" s="560"/>
      <c r="Y333" s="560"/>
      <c r="Z333" s="560"/>
      <c r="AA333" s="560">
        <f>$S$333/8</f>
        <v>21250000</v>
      </c>
      <c r="AB333" s="560">
        <f t="shared" ref="AB333:AH333" si="338">$S$333/8</f>
        <v>21250000</v>
      </c>
      <c r="AC333" s="560">
        <f t="shared" si="338"/>
        <v>21250000</v>
      </c>
      <c r="AD333" s="560">
        <f t="shared" si="338"/>
        <v>21250000</v>
      </c>
      <c r="AE333" s="560">
        <f t="shared" si="338"/>
        <v>21250000</v>
      </c>
      <c r="AF333" s="560">
        <f t="shared" si="338"/>
        <v>21250000</v>
      </c>
      <c r="AG333" s="560">
        <f t="shared" si="338"/>
        <v>21250000</v>
      </c>
      <c r="AH333" s="560">
        <f t="shared" si="338"/>
        <v>21250000</v>
      </c>
      <c r="AI333" s="560"/>
      <c r="AJ333" s="548">
        <v>0</v>
      </c>
    </row>
    <row r="334" spans="2:36" ht="60" x14ac:dyDescent="0.25">
      <c r="B334" s="85"/>
      <c r="C334" s="86"/>
      <c r="D334" s="86"/>
      <c r="E334" s="86"/>
      <c r="F334" s="86"/>
      <c r="G334" s="86"/>
      <c r="H334" s="86"/>
      <c r="I334" s="86"/>
      <c r="J334" s="86"/>
      <c r="K334" s="93" t="s">
        <v>113185</v>
      </c>
      <c r="L334" s="88" t="s">
        <v>113170</v>
      </c>
      <c r="M334" s="397" t="s">
        <v>113717</v>
      </c>
      <c r="N334" s="90">
        <v>45693</v>
      </c>
      <c r="O334" s="91" t="s">
        <v>113037</v>
      </c>
      <c r="P334" s="91" t="s">
        <v>113004</v>
      </c>
      <c r="Q334" s="91" t="s">
        <v>113715</v>
      </c>
      <c r="R334" s="114">
        <v>3170285360</v>
      </c>
      <c r="S334" s="528">
        <v>3170285360</v>
      </c>
      <c r="T334" s="435"/>
      <c r="U334" s="93"/>
      <c r="V334" s="136"/>
      <c r="W334" s="359"/>
      <c r="X334" s="560"/>
      <c r="Y334" s="560"/>
      <c r="Z334" s="560"/>
      <c r="AA334" s="560">
        <v>100000000</v>
      </c>
      <c r="AB334" s="560"/>
      <c r="AC334" s="560">
        <v>500000000</v>
      </c>
      <c r="AD334" s="560"/>
      <c r="AE334" s="560">
        <v>700000000</v>
      </c>
      <c r="AF334" s="560">
        <v>500000000</v>
      </c>
      <c r="AG334" s="560">
        <v>800000000</v>
      </c>
      <c r="AH334" s="560"/>
      <c r="AI334" s="560">
        <v>570285360</v>
      </c>
      <c r="AJ334" s="548">
        <v>0</v>
      </c>
    </row>
    <row r="335" spans="2:36" ht="90" x14ac:dyDescent="0.25">
      <c r="B335" s="85"/>
      <c r="C335" s="86"/>
      <c r="D335" s="86"/>
      <c r="E335" s="86"/>
      <c r="F335" s="86"/>
      <c r="G335" s="86"/>
      <c r="H335" s="86"/>
      <c r="I335" s="86"/>
      <c r="J335" s="86"/>
      <c r="K335" s="93" t="s">
        <v>113185</v>
      </c>
      <c r="L335" s="88">
        <v>81101500</v>
      </c>
      <c r="M335" s="577" t="s">
        <v>113831</v>
      </c>
      <c r="N335" s="90">
        <v>45693</v>
      </c>
      <c r="O335" s="91" t="s">
        <v>113037</v>
      </c>
      <c r="P335" s="91" t="s">
        <v>113004</v>
      </c>
      <c r="Q335" s="91" t="s">
        <v>113716</v>
      </c>
      <c r="R335" s="114">
        <v>355000000</v>
      </c>
      <c r="S335" s="528">
        <v>355000000</v>
      </c>
      <c r="T335" s="435"/>
      <c r="U335" s="93"/>
      <c r="V335" s="136"/>
      <c r="W335" s="359"/>
      <c r="X335" s="560"/>
      <c r="Y335" s="560"/>
      <c r="Z335" s="560"/>
      <c r="AA335" s="560">
        <f>$S$335/9</f>
        <v>39444444.444444448</v>
      </c>
      <c r="AB335" s="560">
        <f t="shared" ref="AB335:AI335" si="339">$S$335/9</f>
        <v>39444444.444444448</v>
      </c>
      <c r="AC335" s="560">
        <f t="shared" si="339"/>
        <v>39444444.444444448</v>
      </c>
      <c r="AD335" s="560">
        <f t="shared" si="339"/>
        <v>39444444.444444448</v>
      </c>
      <c r="AE335" s="560">
        <f t="shared" si="339"/>
        <v>39444444.444444448</v>
      </c>
      <c r="AF335" s="560">
        <f t="shared" si="339"/>
        <v>39444444.444444448</v>
      </c>
      <c r="AG335" s="560">
        <f t="shared" si="339"/>
        <v>39444444.444444448</v>
      </c>
      <c r="AH335" s="560">
        <f t="shared" si="339"/>
        <v>39444444.444444448</v>
      </c>
      <c r="AI335" s="560">
        <f t="shared" si="339"/>
        <v>39444444.444444448</v>
      </c>
      <c r="AJ335" s="548">
        <v>0</v>
      </c>
    </row>
    <row r="336" spans="2:36" ht="60" x14ac:dyDescent="0.25">
      <c r="B336" s="85"/>
      <c r="C336" s="86"/>
      <c r="D336" s="86"/>
      <c r="E336" s="86"/>
      <c r="F336" s="86"/>
      <c r="G336" s="86"/>
      <c r="H336" s="86"/>
      <c r="I336" s="86"/>
      <c r="J336" s="86"/>
      <c r="K336" s="93" t="s">
        <v>113185</v>
      </c>
      <c r="L336" s="88" t="s">
        <v>113170</v>
      </c>
      <c r="M336" s="397" t="s">
        <v>113832</v>
      </c>
      <c r="N336" s="90">
        <v>45693</v>
      </c>
      <c r="O336" s="91" t="s">
        <v>113037</v>
      </c>
      <c r="P336" s="91" t="s">
        <v>113004</v>
      </c>
      <c r="Q336" s="91" t="s">
        <v>113715</v>
      </c>
      <c r="R336" s="114">
        <v>3360110000</v>
      </c>
      <c r="S336" s="528">
        <v>3360110000</v>
      </c>
      <c r="T336" s="435"/>
      <c r="U336" s="93"/>
      <c r="V336" s="136"/>
      <c r="W336" s="359"/>
      <c r="X336" s="560"/>
      <c r="Y336" s="560"/>
      <c r="Z336" s="560"/>
      <c r="AA336" s="560">
        <v>120000000</v>
      </c>
      <c r="AB336" s="560"/>
      <c r="AC336" s="560">
        <v>650000000</v>
      </c>
      <c r="AD336" s="560"/>
      <c r="AE336" s="560">
        <v>700000000</v>
      </c>
      <c r="AF336" s="560"/>
      <c r="AG336" s="560">
        <v>850000000</v>
      </c>
      <c r="AH336" s="560"/>
      <c r="AI336" s="560">
        <v>1040110000</v>
      </c>
      <c r="AJ336" s="548">
        <v>0</v>
      </c>
    </row>
    <row r="337" spans="2:36" ht="90" x14ac:dyDescent="0.25">
      <c r="B337" s="85"/>
      <c r="C337" s="86"/>
      <c r="D337" s="86"/>
      <c r="E337" s="86"/>
      <c r="F337" s="86"/>
      <c r="G337" s="86"/>
      <c r="H337" s="86"/>
      <c r="I337" s="86"/>
      <c r="J337" s="86"/>
      <c r="K337" s="93" t="s">
        <v>113185</v>
      </c>
      <c r="L337" s="88">
        <v>81101500</v>
      </c>
      <c r="M337" s="397" t="s">
        <v>113840</v>
      </c>
      <c r="N337" s="90">
        <v>45693</v>
      </c>
      <c r="O337" s="91" t="s">
        <v>113037</v>
      </c>
      <c r="P337" s="91" t="s">
        <v>113004</v>
      </c>
      <c r="Q337" s="91" t="s">
        <v>113716</v>
      </c>
      <c r="R337" s="114">
        <v>375000000</v>
      </c>
      <c r="S337" s="528">
        <v>375000000</v>
      </c>
      <c r="T337" s="435"/>
      <c r="U337" s="93"/>
      <c r="V337" s="136"/>
      <c r="W337" s="359"/>
      <c r="X337" s="560"/>
      <c r="Y337" s="560"/>
      <c r="Z337" s="560"/>
      <c r="AA337" s="560">
        <f>$S$337/9</f>
        <v>41666666.666666664</v>
      </c>
      <c r="AB337" s="560">
        <f t="shared" ref="AB337:AI337" si="340">$S$337/9</f>
        <v>41666666.666666664</v>
      </c>
      <c r="AC337" s="560">
        <f t="shared" si="340"/>
        <v>41666666.666666664</v>
      </c>
      <c r="AD337" s="560">
        <f t="shared" si="340"/>
        <v>41666666.666666664</v>
      </c>
      <c r="AE337" s="560">
        <f t="shared" si="340"/>
        <v>41666666.666666664</v>
      </c>
      <c r="AF337" s="560">
        <f t="shared" si="340"/>
        <v>41666666.666666664</v>
      </c>
      <c r="AG337" s="560">
        <f t="shared" si="340"/>
        <v>41666666.666666664</v>
      </c>
      <c r="AH337" s="560">
        <f t="shared" si="340"/>
        <v>41666666.666666664</v>
      </c>
      <c r="AI337" s="560">
        <f t="shared" si="340"/>
        <v>41666666.666666664</v>
      </c>
      <c r="AJ337" s="548">
        <v>0</v>
      </c>
    </row>
    <row r="338" spans="2:36" ht="45" x14ac:dyDescent="0.25">
      <c r="B338" s="85"/>
      <c r="C338" s="86"/>
      <c r="D338" s="86"/>
      <c r="E338" s="86"/>
      <c r="F338" s="86"/>
      <c r="G338" s="86"/>
      <c r="H338" s="86"/>
      <c r="I338" s="86"/>
      <c r="J338" s="86"/>
      <c r="K338" s="93" t="s">
        <v>113185</v>
      </c>
      <c r="L338" s="88" t="s">
        <v>113170</v>
      </c>
      <c r="M338" s="397" t="s">
        <v>113465</v>
      </c>
      <c r="N338" s="90">
        <v>45693</v>
      </c>
      <c r="O338" s="91" t="s">
        <v>113037</v>
      </c>
      <c r="P338" s="91" t="s">
        <v>113028</v>
      </c>
      <c r="Q338" s="91" t="s">
        <v>113715</v>
      </c>
      <c r="R338" s="114">
        <f>2000000000+810815635</f>
        <v>2810815635</v>
      </c>
      <c r="S338" s="528">
        <f>2750000000-1500000000</f>
        <v>1250000000</v>
      </c>
      <c r="T338" s="435"/>
      <c r="U338" s="93"/>
      <c r="V338" s="136"/>
      <c r="W338" s="359"/>
      <c r="X338" s="560"/>
      <c r="Y338" s="560"/>
      <c r="Z338" s="560">
        <v>250000000</v>
      </c>
      <c r="AA338" s="560">
        <v>380000000</v>
      </c>
      <c r="AB338" s="560">
        <v>420000000</v>
      </c>
      <c r="AC338" s="560"/>
      <c r="AD338" s="560">
        <v>120000000</v>
      </c>
      <c r="AE338" s="560">
        <v>280000000</v>
      </c>
      <c r="AF338" s="560">
        <v>520000000</v>
      </c>
      <c r="AG338" s="560"/>
      <c r="AH338" s="560">
        <v>780000000</v>
      </c>
      <c r="AI338" s="560"/>
      <c r="AJ338" s="548">
        <v>0</v>
      </c>
    </row>
    <row r="339" spans="2:36" ht="75" x14ac:dyDescent="0.25">
      <c r="B339" s="85"/>
      <c r="C339" s="86"/>
      <c r="D339" s="86"/>
      <c r="E339" s="86"/>
      <c r="F339" s="86"/>
      <c r="G339" s="86"/>
      <c r="H339" s="86"/>
      <c r="I339" s="86"/>
      <c r="J339" s="86"/>
      <c r="K339" s="93" t="s">
        <v>113185</v>
      </c>
      <c r="L339" s="88">
        <v>81101500</v>
      </c>
      <c r="M339" s="397" t="s">
        <v>113466</v>
      </c>
      <c r="N339" s="90">
        <v>45693</v>
      </c>
      <c r="O339" s="91" t="s">
        <v>113037</v>
      </c>
      <c r="P339" s="91" t="s">
        <v>113022</v>
      </c>
      <c r="Q339" s="91" t="s">
        <v>113716</v>
      </c>
      <c r="R339" s="114">
        <v>195000000</v>
      </c>
      <c r="S339" s="528">
        <v>126000000</v>
      </c>
      <c r="T339" s="435"/>
      <c r="U339" s="93"/>
      <c r="V339" s="136"/>
      <c r="W339" s="359"/>
      <c r="X339" s="560"/>
      <c r="Y339" s="560"/>
      <c r="Z339" s="560">
        <f>$S$339/9</f>
        <v>14000000</v>
      </c>
      <c r="AA339" s="560">
        <f t="shared" ref="AA339:AH339" si="341">$S$339/9</f>
        <v>14000000</v>
      </c>
      <c r="AB339" s="560">
        <f t="shared" si="341"/>
        <v>14000000</v>
      </c>
      <c r="AC339" s="560">
        <f t="shared" si="341"/>
        <v>14000000</v>
      </c>
      <c r="AD339" s="560">
        <f t="shared" si="341"/>
        <v>14000000</v>
      </c>
      <c r="AE339" s="560">
        <f t="shared" si="341"/>
        <v>14000000</v>
      </c>
      <c r="AF339" s="560">
        <f t="shared" si="341"/>
        <v>14000000</v>
      </c>
      <c r="AG339" s="560">
        <f t="shared" si="341"/>
        <v>14000000</v>
      </c>
      <c r="AH339" s="560">
        <f t="shared" si="341"/>
        <v>14000000</v>
      </c>
      <c r="AI339" s="560"/>
      <c r="AJ339" s="548">
        <v>0</v>
      </c>
    </row>
    <row r="340" spans="2:36" ht="60" x14ac:dyDescent="0.25">
      <c r="B340" s="85"/>
      <c r="C340" s="86"/>
      <c r="D340" s="86"/>
      <c r="E340" s="86"/>
      <c r="F340" s="86"/>
      <c r="G340" s="86"/>
      <c r="H340" s="86"/>
      <c r="I340" s="86"/>
      <c r="J340" s="86"/>
      <c r="K340" s="93" t="s">
        <v>113185</v>
      </c>
      <c r="L340" s="88" t="s">
        <v>113170</v>
      </c>
      <c r="M340" s="397" t="s">
        <v>113720</v>
      </c>
      <c r="N340" s="90">
        <v>45693</v>
      </c>
      <c r="O340" s="91" t="s">
        <v>113037</v>
      </c>
      <c r="P340" s="91" t="s">
        <v>113155</v>
      </c>
      <c r="Q340" s="91" t="s">
        <v>113715</v>
      </c>
      <c r="R340" s="114">
        <v>700000000</v>
      </c>
      <c r="S340" s="530">
        <f>680015635-23661572</f>
        <v>656354063</v>
      </c>
      <c r="T340" s="435"/>
      <c r="U340" s="93"/>
      <c r="V340" s="136"/>
      <c r="W340" s="359"/>
      <c r="X340" s="560"/>
      <c r="Y340" s="560"/>
      <c r="Z340" s="560"/>
      <c r="AA340" s="560"/>
      <c r="AB340" s="560"/>
      <c r="AC340" s="560"/>
      <c r="AD340" s="560">
        <v>120000000</v>
      </c>
      <c r="AE340" s="560">
        <v>150000000</v>
      </c>
      <c r="AF340" s="560">
        <v>175000000</v>
      </c>
      <c r="AG340" s="560">
        <v>235015635</v>
      </c>
      <c r="AH340" s="560"/>
      <c r="AI340" s="560"/>
      <c r="AJ340" s="548">
        <v>0</v>
      </c>
    </row>
    <row r="341" spans="2:36" ht="88.5" customHeight="1" x14ac:dyDescent="0.25">
      <c r="B341" s="85"/>
      <c r="C341" s="86"/>
      <c r="D341" s="86"/>
      <c r="E341" s="86"/>
      <c r="F341" s="86"/>
      <c r="G341" s="86"/>
      <c r="H341" s="86"/>
      <c r="I341" s="86"/>
      <c r="J341" s="86"/>
      <c r="K341" s="93" t="s">
        <v>113185</v>
      </c>
      <c r="L341" s="88">
        <v>81101500</v>
      </c>
      <c r="M341" s="397" t="s">
        <v>113721</v>
      </c>
      <c r="N341" s="90">
        <v>45693</v>
      </c>
      <c r="O341" s="91" t="s">
        <v>113037</v>
      </c>
      <c r="P341" s="91" t="s">
        <v>113022</v>
      </c>
      <c r="Q341" s="91" t="s">
        <v>113716</v>
      </c>
      <c r="R341" s="114">
        <v>110000000</v>
      </c>
      <c r="S341" s="530">
        <v>110000000</v>
      </c>
      <c r="T341" s="435"/>
      <c r="U341" s="93"/>
      <c r="V341" s="136"/>
      <c r="W341" s="359"/>
      <c r="X341" s="560"/>
      <c r="Y341" s="560"/>
      <c r="Z341" s="560"/>
      <c r="AA341" s="560"/>
      <c r="AB341" s="560"/>
      <c r="AC341" s="560"/>
      <c r="AD341" s="560">
        <f>$S$341/4</f>
        <v>27500000</v>
      </c>
      <c r="AE341" s="560">
        <f t="shared" ref="AE341:AG341" si="342">$S$341/4</f>
        <v>27500000</v>
      </c>
      <c r="AF341" s="560">
        <f t="shared" si="342"/>
        <v>27500000</v>
      </c>
      <c r="AG341" s="560">
        <f t="shared" si="342"/>
        <v>27500000</v>
      </c>
      <c r="AH341" s="560"/>
      <c r="AI341" s="560"/>
      <c r="AJ341" s="548">
        <v>0</v>
      </c>
    </row>
    <row r="342" spans="2:36" ht="75" x14ac:dyDescent="0.25">
      <c r="B342" s="85"/>
      <c r="C342" s="86"/>
      <c r="D342" s="86"/>
      <c r="E342" s="86"/>
      <c r="F342" s="86"/>
      <c r="G342" s="86"/>
      <c r="H342" s="86"/>
      <c r="I342" s="86"/>
      <c r="J342" s="86"/>
      <c r="K342" s="93" t="s">
        <v>113185</v>
      </c>
      <c r="L342" s="88" t="s">
        <v>113722</v>
      </c>
      <c r="M342" s="397" t="s">
        <v>113467</v>
      </c>
      <c r="N342" s="90">
        <v>45693</v>
      </c>
      <c r="O342" s="91" t="s">
        <v>113037</v>
      </c>
      <c r="P342" s="91" t="s">
        <v>113004</v>
      </c>
      <c r="Q342" s="91" t="s">
        <v>113498</v>
      </c>
      <c r="R342" s="114"/>
      <c r="S342" s="530">
        <v>38700000</v>
      </c>
      <c r="T342" s="435"/>
      <c r="U342" s="93"/>
      <c r="V342" s="136"/>
      <c r="W342" s="359"/>
      <c r="X342" s="560">
        <f>$S$342/9</f>
        <v>4300000</v>
      </c>
      <c r="Y342" s="560">
        <f>$S$342/9</f>
        <v>4300000</v>
      </c>
      <c r="Z342" s="560">
        <f t="shared" ref="Z342:AF342" si="343">$S$342/9</f>
        <v>4300000</v>
      </c>
      <c r="AA342" s="560">
        <f t="shared" si="343"/>
        <v>4300000</v>
      </c>
      <c r="AB342" s="560">
        <f t="shared" si="343"/>
        <v>4300000</v>
      </c>
      <c r="AC342" s="560">
        <f t="shared" si="343"/>
        <v>4300000</v>
      </c>
      <c r="AD342" s="560">
        <f t="shared" si="343"/>
        <v>4300000</v>
      </c>
      <c r="AE342" s="560">
        <f t="shared" si="343"/>
        <v>4300000</v>
      </c>
      <c r="AF342" s="560">
        <f t="shared" si="343"/>
        <v>4300000</v>
      </c>
      <c r="AG342" s="560"/>
      <c r="AH342" s="560"/>
      <c r="AI342" s="560"/>
      <c r="AJ342" s="548">
        <v>0</v>
      </c>
    </row>
    <row r="343" spans="2:36" ht="75" x14ac:dyDescent="0.25">
      <c r="B343" s="85"/>
      <c r="C343" s="86"/>
      <c r="D343" s="86"/>
      <c r="E343" s="86"/>
      <c r="F343" s="86"/>
      <c r="G343" s="86"/>
      <c r="H343" s="86"/>
      <c r="I343" s="86"/>
      <c r="J343" s="86"/>
      <c r="K343" s="93" t="s">
        <v>113185</v>
      </c>
      <c r="L343" s="88" t="s">
        <v>113722</v>
      </c>
      <c r="M343" s="397" t="s">
        <v>113467</v>
      </c>
      <c r="N343" s="90">
        <v>45693</v>
      </c>
      <c r="O343" s="91" t="s">
        <v>113037</v>
      </c>
      <c r="P343" s="91" t="s">
        <v>113816</v>
      </c>
      <c r="Q343" s="91" t="s">
        <v>113498</v>
      </c>
      <c r="R343" s="114"/>
      <c r="S343" s="530">
        <v>34400000</v>
      </c>
      <c r="T343" s="435"/>
      <c r="U343" s="93"/>
      <c r="V343" s="136"/>
      <c r="W343" s="359"/>
      <c r="X343" s="560"/>
      <c r="Y343" s="560">
        <f>$S$343/8</f>
        <v>4300000</v>
      </c>
      <c r="Z343" s="560">
        <f>$S$343/8</f>
        <v>4300000</v>
      </c>
      <c r="AA343" s="560">
        <f t="shared" ref="AA343:AF343" si="344">$S$343/8</f>
        <v>4300000</v>
      </c>
      <c r="AB343" s="560">
        <f t="shared" si="344"/>
        <v>4300000</v>
      </c>
      <c r="AC343" s="560">
        <f t="shared" si="344"/>
        <v>4300000</v>
      </c>
      <c r="AD343" s="560">
        <f t="shared" si="344"/>
        <v>4300000</v>
      </c>
      <c r="AE343" s="560">
        <f t="shared" si="344"/>
        <v>4300000</v>
      </c>
      <c r="AF343" s="560">
        <f t="shared" si="344"/>
        <v>4300000</v>
      </c>
      <c r="AG343" s="560"/>
      <c r="AH343" s="560"/>
      <c r="AI343" s="560"/>
      <c r="AJ343" s="548">
        <v>0</v>
      </c>
    </row>
    <row r="344" spans="2:36" ht="75" x14ac:dyDescent="0.25">
      <c r="B344" s="85"/>
      <c r="C344" s="86"/>
      <c r="D344" s="86"/>
      <c r="E344" s="86"/>
      <c r="F344" s="86"/>
      <c r="G344" s="86"/>
      <c r="H344" s="86"/>
      <c r="I344" s="86"/>
      <c r="J344" s="86"/>
      <c r="K344" s="93" t="s">
        <v>113185</v>
      </c>
      <c r="L344" s="88" t="s">
        <v>113722</v>
      </c>
      <c r="M344" s="397" t="s">
        <v>113468</v>
      </c>
      <c r="N344" s="90">
        <v>45693</v>
      </c>
      <c r="O344" s="91" t="s">
        <v>113037</v>
      </c>
      <c r="P344" s="91" t="s">
        <v>113022</v>
      </c>
      <c r="Q344" s="91" t="s">
        <v>113498</v>
      </c>
      <c r="R344" s="114"/>
      <c r="S344" s="530">
        <v>43000000</v>
      </c>
      <c r="T344" s="435"/>
      <c r="U344" s="93"/>
      <c r="V344" s="136"/>
      <c r="W344" s="359"/>
      <c r="X344" s="560"/>
      <c r="Y344" s="560">
        <f>$S$344/10</f>
        <v>4300000</v>
      </c>
      <c r="Z344" s="560">
        <f t="shared" ref="Z344:AH344" si="345">$S$344/10</f>
        <v>4300000</v>
      </c>
      <c r="AA344" s="560">
        <f t="shared" si="345"/>
        <v>4300000</v>
      </c>
      <c r="AB344" s="560">
        <f t="shared" si="345"/>
        <v>4300000</v>
      </c>
      <c r="AC344" s="560">
        <f t="shared" si="345"/>
        <v>4300000</v>
      </c>
      <c r="AD344" s="560">
        <f t="shared" si="345"/>
        <v>4300000</v>
      </c>
      <c r="AE344" s="560">
        <f t="shared" si="345"/>
        <v>4300000</v>
      </c>
      <c r="AF344" s="560">
        <f t="shared" si="345"/>
        <v>4300000</v>
      </c>
      <c r="AG344" s="560">
        <f t="shared" si="345"/>
        <v>4300000</v>
      </c>
      <c r="AH344" s="560">
        <f t="shared" si="345"/>
        <v>4300000</v>
      </c>
      <c r="AI344" s="560"/>
      <c r="AJ344" s="548">
        <v>0</v>
      </c>
    </row>
    <row r="345" spans="2:36" ht="75" x14ac:dyDescent="0.25">
      <c r="B345" s="85"/>
      <c r="C345" s="86"/>
      <c r="D345" s="86"/>
      <c r="E345" s="86"/>
      <c r="F345" s="86"/>
      <c r="G345" s="86"/>
      <c r="H345" s="86"/>
      <c r="I345" s="86"/>
      <c r="J345" s="86"/>
      <c r="K345" s="93" t="s">
        <v>113185</v>
      </c>
      <c r="L345" s="88" t="s">
        <v>113722</v>
      </c>
      <c r="M345" s="397" t="s">
        <v>113469</v>
      </c>
      <c r="N345" s="90">
        <v>45693</v>
      </c>
      <c r="O345" s="91" t="s">
        <v>113037</v>
      </c>
      <c r="P345" s="91" t="s">
        <v>113022</v>
      </c>
      <c r="Q345" s="91" t="s">
        <v>113498</v>
      </c>
      <c r="R345" s="114"/>
      <c r="S345" s="530">
        <v>43000000</v>
      </c>
      <c r="T345" s="435"/>
      <c r="U345" s="93"/>
      <c r="V345" s="136"/>
      <c r="W345" s="359"/>
      <c r="X345" s="560"/>
      <c r="Y345" s="560">
        <f>$S$345/10</f>
        <v>4300000</v>
      </c>
      <c r="Z345" s="560">
        <f t="shared" ref="Z345:AH345" si="346">$S$345/10</f>
        <v>4300000</v>
      </c>
      <c r="AA345" s="560">
        <f t="shared" si="346"/>
        <v>4300000</v>
      </c>
      <c r="AB345" s="560">
        <f t="shared" si="346"/>
        <v>4300000</v>
      </c>
      <c r="AC345" s="560">
        <f t="shared" si="346"/>
        <v>4300000</v>
      </c>
      <c r="AD345" s="560">
        <f t="shared" si="346"/>
        <v>4300000</v>
      </c>
      <c r="AE345" s="560">
        <f t="shared" si="346"/>
        <v>4300000</v>
      </c>
      <c r="AF345" s="560">
        <f t="shared" si="346"/>
        <v>4300000</v>
      </c>
      <c r="AG345" s="560">
        <f t="shared" si="346"/>
        <v>4300000</v>
      </c>
      <c r="AH345" s="560">
        <f t="shared" si="346"/>
        <v>4300000</v>
      </c>
      <c r="AI345" s="560"/>
      <c r="AJ345" s="548">
        <v>0</v>
      </c>
    </row>
    <row r="346" spans="2:36" ht="75" x14ac:dyDescent="0.25">
      <c r="B346" s="85"/>
      <c r="C346" s="86"/>
      <c r="D346" s="86"/>
      <c r="E346" s="86"/>
      <c r="F346" s="86"/>
      <c r="G346" s="86"/>
      <c r="H346" s="86"/>
      <c r="I346" s="86"/>
      <c r="J346" s="86"/>
      <c r="K346" s="93" t="s">
        <v>113185</v>
      </c>
      <c r="L346" s="88" t="s">
        <v>113722</v>
      </c>
      <c r="M346" s="397" t="s">
        <v>113470</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47">$S$346/10</f>
        <v>4300000</v>
      </c>
      <c r="AA346" s="560">
        <f t="shared" si="347"/>
        <v>4300000</v>
      </c>
      <c r="AB346" s="560">
        <f t="shared" si="347"/>
        <v>4300000</v>
      </c>
      <c r="AC346" s="560">
        <f t="shared" si="347"/>
        <v>4300000</v>
      </c>
      <c r="AD346" s="560">
        <f t="shared" si="347"/>
        <v>4300000</v>
      </c>
      <c r="AE346" s="560">
        <f t="shared" si="347"/>
        <v>4300000</v>
      </c>
      <c r="AF346" s="560">
        <f t="shared" si="347"/>
        <v>4300000</v>
      </c>
      <c r="AG346" s="560">
        <f t="shared" si="347"/>
        <v>4300000</v>
      </c>
      <c r="AH346" s="560">
        <f t="shared" si="347"/>
        <v>4300000</v>
      </c>
      <c r="AI346" s="560"/>
      <c r="AJ346" s="548">
        <v>0</v>
      </c>
    </row>
    <row r="347" spans="2:36" ht="75" x14ac:dyDescent="0.25">
      <c r="B347" s="85"/>
      <c r="C347" s="86"/>
      <c r="D347" s="86"/>
      <c r="E347" s="86"/>
      <c r="F347" s="86"/>
      <c r="G347" s="86"/>
      <c r="H347" s="86"/>
      <c r="I347" s="86"/>
      <c r="J347" s="86"/>
      <c r="K347" s="93" t="s">
        <v>113185</v>
      </c>
      <c r="L347" s="88" t="s">
        <v>113722</v>
      </c>
      <c r="M347" s="397" t="s">
        <v>113471</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8">$S$347/10</f>
        <v>4300000</v>
      </c>
      <c r="AA347" s="560">
        <f t="shared" si="348"/>
        <v>4300000</v>
      </c>
      <c r="AB347" s="560">
        <f t="shared" si="348"/>
        <v>4300000</v>
      </c>
      <c r="AC347" s="560">
        <f t="shared" si="348"/>
        <v>4300000</v>
      </c>
      <c r="AD347" s="560">
        <f t="shared" si="348"/>
        <v>4300000</v>
      </c>
      <c r="AE347" s="560">
        <f t="shared" si="348"/>
        <v>4300000</v>
      </c>
      <c r="AF347" s="560">
        <f t="shared" si="348"/>
        <v>4300000</v>
      </c>
      <c r="AG347" s="560">
        <f t="shared" si="348"/>
        <v>4300000</v>
      </c>
      <c r="AH347" s="560">
        <f t="shared" si="348"/>
        <v>4300000</v>
      </c>
      <c r="AI347" s="560"/>
      <c r="AJ347" s="548">
        <v>0</v>
      </c>
    </row>
    <row r="348" spans="2:36" ht="75" x14ac:dyDescent="0.25">
      <c r="B348" s="85"/>
      <c r="C348" s="86"/>
      <c r="D348" s="86"/>
      <c r="E348" s="86"/>
      <c r="F348" s="86"/>
      <c r="G348" s="86"/>
      <c r="H348" s="86"/>
      <c r="I348" s="86"/>
      <c r="J348" s="86"/>
      <c r="K348" s="93" t="s">
        <v>113185</v>
      </c>
      <c r="L348" s="88" t="s">
        <v>113722</v>
      </c>
      <c r="M348" s="397" t="s">
        <v>113471</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9">$S$348/10</f>
        <v>4300000</v>
      </c>
      <c r="AA348" s="560">
        <f t="shared" si="349"/>
        <v>4300000</v>
      </c>
      <c r="AB348" s="560">
        <f t="shared" si="349"/>
        <v>4300000</v>
      </c>
      <c r="AC348" s="560">
        <f t="shared" si="349"/>
        <v>4300000</v>
      </c>
      <c r="AD348" s="560">
        <f t="shared" si="349"/>
        <v>4300000</v>
      </c>
      <c r="AE348" s="560">
        <f t="shared" si="349"/>
        <v>4300000</v>
      </c>
      <c r="AF348" s="560">
        <f t="shared" si="349"/>
        <v>4300000</v>
      </c>
      <c r="AG348" s="560">
        <f t="shared" si="349"/>
        <v>4300000</v>
      </c>
      <c r="AH348" s="560">
        <f t="shared" si="349"/>
        <v>4300000</v>
      </c>
      <c r="AI348" s="560"/>
      <c r="AJ348" s="548">
        <v>0</v>
      </c>
    </row>
    <row r="349" spans="2:36" ht="75" x14ac:dyDescent="0.25">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543"/>
      <c r="S349" s="530">
        <v>43000000</v>
      </c>
      <c r="T349" s="435"/>
      <c r="U349" s="93"/>
      <c r="V349" s="136"/>
      <c r="W349" s="359"/>
      <c r="X349" s="560"/>
      <c r="Y349" s="560">
        <f>$S$349/10</f>
        <v>4300000</v>
      </c>
      <c r="Z349" s="560">
        <f t="shared" ref="Z349:AH349" si="350">$S$349/10</f>
        <v>4300000</v>
      </c>
      <c r="AA349" s="560">
        <f t="shared" si="350"/>
        <v>4300000</v>
      </c>
      <c r="AB349" s="560">
        <f t="shared" si="350"/>
        <v>4300000</v>
      </c>
      <c r="AC349" s="560">
        <f t="shared" si="350"/>
        <v>4300000</v>
      </c>
      <c r="AD349" s="560">
        <f t="shared" si="350"/>
        <v>4300000</v>
      </c>
      <c r="AE349" s="560">
        <f t="shared" si="350"/>
        <v>4300000</v>
      </c>
      <c r="AF349" s="560">
        <f t="shared" si="350"/>
        <v>4300000</v>
      </c>
      <c r="AG349" s="560">
        <f t="shared" si="350"/>
        <v>4300000</v>
      </c>
      <c r="AH349" s="560">
        <f t="shared" si="350"/>
        <v>4300000</v>
      </c>
      <c r="AI349" s="560"/>
      <c r="AJ349" s="548">
        <v>0</v>
      </c>
    </row>
    <row r="350" spans="2:36" ht="75" x14ac:dyDescent="0.25">
      <c r="B350" s="85"/>
      <c r="C350" s="86"/>
      <c r="D350" s="86"/>
      <c r="E350" s="86"/>
      <c r="F350" s="86"/>
      <c r="G350" s="86"/>
      <c r="H350" s="86"/>
      <c r="I350" s="86"/>
      <c r="J350" s="86"/>
      <c r="K350" s="93" t="s">
        <v>113185</v>
      </c>
      <c r="L350" s="88" t="s">
        <v>113722</v>
      </c>
      <c r="M350" s="397" t="s">
        <v>113472</v>
      </c>
      <c r="N350" s="90">
        <v>45693</v>
      </c>
      <c r="O350" s="91" t="s">
        <v>113037</v>
      </c>
      <c r="P350" s="91" t="s">
        <v>113022</v>
      </c>
      <c r="Q350" s="91" t="s">
        <v>113498</v>
      </c>
      <c r="R350" s="543"/>
      <c r="S350" s="530">
        <v>43000000</v>
      </c>
      <c r="T350" s="435"/>
      <c r="U350" s="93"/>
      <c r="V350" s="136"/>
      <c r="W350" s="359"/>
      <c r="X350" s="560">
        <f>$S$350/10</f>
        <v>4300000</v>
      </c>
      <c r="Y350" s="560">
        <f t="shared" ref="Y350:AH351" si="351">$S$350/10</f>
        <v>4300000</v>
      </c>
      <c r="Z350" s="560">
        <f t="shared" si="351"/>
        <v>4300000</v>
      </c>
      <c r="AA350" s="560">
        <f t="shared" si="351"/>
        <v>4300000</v>
      </c>
      <c r="AB350" s="560">
        <f t="shared" si="351"/>
        <v>4300000</v>
      </c>
      <c r="AC350" s="560">
        <f t="shared" si="351"/>
        <v>4300000</v>
      </c>
      <c r="AD350" s="560">
        <f t="shared" si="351"/>
        <v>4300000</v>
      </c>
      <c r="AE350" s="560">
        <f t="shared" si="351"/>
        <v>4300000</v>
      </c>
      <c r="AF350" s="560">
        <f t="shared" si="351"/>
        <v>4300000</v>
      </c>
      <c r="AG350" s="560">
        <f t="shared" si="351"/>
        <v>4300000</v>
      </c>
      <c r="AH350" s="560"/>
      <c r="AI350" s="560"/>
      <c r="AJ350" s="548">
        <v>0</v>
      </c>
    </row>
    <row r="351" spans="2:36" ht="75" x14ac:dyDescent="0.25">
      <c r="B351" s="85"/>
      <c r="C351" s="86"/>
      <c r="D351" s="86"/>
      <c r="E351" s="86"/>
      <c r="F351" s="86"/>
      <c r="G351" s="86"/>
      <c r="H351" s="86"/>
      <c r="I351" s="86"/>
      <c r="J351" s="86"/>
      <c r="K351" s="93" t="s">
        <v>113185</v>
      </c>
      <c r="L351" s="88" t="s">
        <v>113722</v>
      </c>
      <c r="M351" s="397" t="s">
        <v>113472</v>
      </c>
      <c r="N351" s="90">
        <v>45693</v>
      </c>
      <c r="O351" s="91" t="s">
        <v>113037</v>
      </c>
      <c r="P351" s="91" t="s">
        <v>113022</v>
      </c>
      <c r="Q351" s="91" t="s">
        <v>113498</v>
      </c>
      <c r="R351" s="114"/>
      <c r="S351" s="530">
        <v>43000000</v>
      </c>
      <c r="T351" s="435"/>
      <c r="U351" s="93"/>
      <c r="V351" s="136"/>
      <c r="W351" s="359"/>
      <c r="X351" s="560"/>
      <c r="Y351" s="560">
        <f>$S$350/10</f>
        <v>4300000</v>
      </c>
      <c r="Z351" s="560">
        <f t="shared" si="351"/>
        <v>4300000</v>
      </c>
      <c r="AA351" s="560">
        <f t="shared" si="351"/>
        <v>4300000</v>
      </c>
      <c r="AB351" s="560">
        <f t="shared" si="351"/>
        <v>4300000</v>
      </c>
      <c r="AC351" s="560">
        <f t="shared" si="351"/>
        <v>4300000</v>
      </c>
      <c r="AD351" s="560">
        <f t="shared" si="351"/>
        <v>4300000</v>
      </c>
      <c r="AE351" s="560">
        <f t="shared" si="351"/>
        <v>4300000</v>
      </c>
      <c r="AF351" s="560">
        <f t="shared" si="351"/>
        <v>4300000</v>
      </c>
      <c r="AG351" s="560">
        <f t="shared" si="351"/>
        <v>4300000</v>
      </c>
      <c r="AH351" s="560">
        <f t="shared" si="351"/>
        <v>4300000</v>
      </c>
      <c r="AI351" s="560"/>
      <c r="AJ351" s="548">
        <v>0</v>
      </c>
    </row>
    <row r="352" spans="2:36" ht="75" x14ac:dyDescent="0.25">
      <c r="B352" s="85"/>
      <c r="C352" s="86"/>
      <c r="D352" s="86"/>
      <c r="E352" s="86"/>
      <c r="F352" s="86"/>
      <c r="G352" s="86"/>
      <c r="H352" s="86"/>
      <c r="I352" s="86"/>
      <c r="J352" s="86"/>
      <c r="K352" s="93" t="s">
        <v>113185</v>
      </c>
      <c r="L352" s="88" t="s">
        <v>113722</v>
      </c>
      <c r="M352" s="397" t="s">
        <v>113473</v>
      </c>
      <c r="N352" s="90">
        <v>45719</v>
      </c>
      <c r="O352" s="91" t="s">
        <v>113001</v>
      </c>
      <c r="P352" s="91" t="s">
        <v>113045</v>
      </c>
      <c r="Q352" s="91" t="s">
        <v>113498</v>
      </c>
      <c r="R352" s="543"/>
      <c r="S352" s="530">
        <v>8600000</v>
      </c>
      <c r="T352" s="435"/>
      <c r="U352" s="93"/>
      <c r="V352" s="136"/>
      <c r="W352" s="359"/>
      <c r="X352" s="560"/>
      <c r="Y352" s="560"/>
      <c r="Z352" s="560">
        <v>4300000</v>
      </c>
      <c r="AA352" s="560">
        <v>4300000</v>
      </c>
      <c r="AB352" s="560"/>
      <c r="AC352" s="560"/>
      <c r="AD352" s="560"/>
      <c r="AE352" s="560"/>
      <c r="AF352" s="560"/>
      <c r="AG352" s="560"/>
      <c r="AH352" s="560"/>
      <c r="AI352" s="560"/>
      <c r="AJ352" s="548">
        <v>0</v>
      </c>
    </row>
    <row r="353" spans="2:36" ht="75" x14ac:dyDescent="0.25">
      <c r="B353" s="85"/>
      <c r="C353" s="86"/>
      <c r="D353" s="86"/>
      <c r="E353" s="86"/>
      <c r="F353" s="86"/>
      <c r="G353" s="86"/>
      <c r="H353" s="86"/>
      <c r="I353" s="86"/>
      <c r="J353" s="86"/>
      <c r="K353" s="93" t="s">
        <v>113185</v>
      </c>
      <c r="L353" s="88" t="s">
        <v>113722</v>
      </c>
      <c r="M353" s="397" t="s">
        <v>113474</v>
      </c>
      <c r="N353" s="90">
        <v>45693</v>
      </c>
      <c r="O353" s="91" t="s">
        <v>113037</v>
      </c>
      <c r="P353" s="91" t="s">
        <v>113022</v>
      </c>
      <c r="Q353" s="91" t="s">
        <v>113498</v>
      </c>
      <c r="R353" s="114"/>
      <c r="S353" s="530">
        <v>34000000</v>
      </c>
      <c r="T353" s="435"/>
      <c r="U353" s="93"/>
      <c r="V353" s="136"/>
      <c r="W353" s="359"/>
      <c r="X353" s="560"/>
      <c r="Y353" s="560">
        <f>$S$353/10</f>
        <v>3400000</v>
      </c>
      <c r="Z353" s="560">
        <f t="shared" ref="Z353:AG353" si="352">$S$353/10</f>
        <v>3400000</v>
      </c>
      <c r="AA353" s="560">
        <f t="shared" si="352"/>
        <v>3400000</v>
      </c>
      <c r="AB353" s="560">
        <f t="shared" si="352"/>
        <v>3400000</v>
      </c>
      <c r="AC353" s="560">
        <f t="shared" si="352"/>
        <v>3400000</v>
      </c>
      <c r="AD353" s="560">
        <f t="shared" si="352"/>
        <v>3400000</v>
      </c>
      <c r="AE353" s="560">
        <f t="shared" si="352"/>
        <v>3400000</v>
      </c>
      <c r="AF353" s="560">
        <f t="shared" si="352"/>
        <v>3400000</v>
      </c>
      <c r="AG353" s="560">
        <f t="shared" si="352"/>
        <v>3400000</v>
      </c>
      <c r="AH353" s="560">
        <f>$S$353/10</f>
        <v>3400000</v>
      </c>
      <c r="AI353" s="560"/>
      <c r="AJ353" s="548">
        <v>0</v>
      </c>
    </row>
    <row r="354" spans="2:36" ht="75" x14ac:dyDescent="0.25">
      <c r="B354" s="85"/>
      <c r="C354" s="86"/>
      <c r="D354" s="86"/>
      <c r="E354" s="86"/>
      <c r="F354" s="86"/>
      <c r="G354" s="86"/>
      <c r="H354" s="86"/>
      <c r="I354" s="86"/>
      <c r="J354" s="86"/>
      <c r="K354" s="93" t="s">
        <v>113185</v>
      </c>
      <c r="L354" s="88" t="s">
        <v>113722</v>
      </c>
      <c r="M354" s="397" t="s">
        <v>113475</v>
      </c>
      <c r="N354" s="90">
        <v>45693</v>
      </c>
      <c r="O354" s="91" t="s">
        <v>113037</v>
      </c>
      <c r="P354" s="91" t="s">
        <v>113022</v>
      </c>
      <c r="Q354" s="91" t="s">
        <v>113498</v>
      </c>
      <c r="R354" s="114"/>
      <c r="S354" s="530">
        <v>34000000</v>
      </c>
      <c r="T354" s="435"/>
      <c r="U354" s="93"/>
      <c r="V354" s="136"/>
      <c r="W354" s="359"/>
      <c r="X354" s="560"/>
      <c r="Y354" s="560">
        <f>$S$354/10</f>
        <v>3400000</v>
      </c>
      <c r="Z354" s="560">
        <f t="shared" ref="Z354:AH354" si="353">$S$354/10</f>
        <v>3400000</v>
      </c>
      <c r="AA354" s="560">
        <f t="shared" si="353"/>
        <v>3400000</v>
      </c>
      <c r="AB354" s="560">
        <f t="shared" si="353"/>
        <v>3400000</v>
      </c>
      <c r="AC354" s="560">
        <f t="shared" si="353"/>
        <v>3400000</v>
      </c>
      <c r="AD354" s="560">
        <f t="shared" si="353"/>
        <v>3400000</v>
      </c>
      <c r="AE354" s="560">
        <f t="shared" si="353"/>
        <v>3400000</v>
      </c>
      <c r="AF354" s="560">
        <f t="shared" si="353"/>
        <v>3400000</v>
      </c>
      <c r="AG354" s="560">
        <f t="shared" si="353"/>
        <v>3400000</v>
      </c>
      <c r="AH354" s="560">
        <f t="shared" si="353"/>
        <v>3400000</v>
      </c>
      <c r="AI354" s="560"/>
      <c r="AJ354" s="548">
        <v>0</v>
      </c>
    </row>
    <row r="355" spans="2:36" ht="75" x14ac:dyDescent="0.25">
      <c r="B355" s="85"/>
      <c r="C355" s="86"/>
      <c r="D355" s="86"/>
      <c r="E355" s="86"/>
      <c r="F355" s="86"/>
      <c r="G355" s="86"/>
      <c r="H355" s="86"/>
      <c r="I355" s="86"/>
      <c r="J355" s="86"/>
      <c r="K355" s="93" t="s">
        <v>113185</v>
      </c>
      <c r="L355" s="88" t="s">
        <v>113722</v>
      </c>
      <c r="M355" s="397" t="s">
        <v>113475</v>
      </c>
      <c r="N355" s="90">
        <v>45693</v>
      </c>
      <c r="O355" s="91" t="s">
        <v>113037</v>
      </c>
      <c r="P355" s="91" t="s">
        <v>113022</v>
      </c>
      <c r="Q355" s="91" t="s">
        <v>113498</v>
      </c>
      <c r="R355" s="543"/>
      <c r="S355" s="530">
        <v>34000000</v>
      </c>
      <c r="T355" s="435"/>
      <c r="U355" s="93"/>
      <c r="V355" s="136"/>
      <c r="W355" s="359"/>
      <c r="X355" s="560"/>
      <c r="Y355" s="560">
        <f>$S$355/10</f>
        <v>3400000</v>
      </c>
      <c r="Z355" s="560">
        <f t="shared" ref="Z355:AH355" si="354">$S$355/10</f>
        <v>3400000</v>
      </c>
      <c r="AA355" s="560">
        <f t="shared" si="354"/>
        <v>3400000</v>
      </c>
      <c r="AB355" s="560">
        <f t="shared" si="354"/>
        <v>3400000</v>
      </c>
      <c r="AC355" s="560">
        <f t="shared" si="354"/>
        <v>3400000</v>
      </c>
      <c r="AD355" s="560">
        <f t="shared" si="354"/>
        <v>3400000</v>
      </c>
      <c r="AE355" s="560">
        <f t="shared" si="354"/>
        <v>3400000</v>
      </c>
      <c r="AF355" s="560">
        <f t="shared" si="354"/>
        <v>3400000</v>
      </c>
      <c r="AG355" s="560">
        <f t="shared" si="354"/>
        <v>3400000</v>
      </c>
      <c r="AH355" s="560">
        <f t="shared" si="354"/>
        <v>3400000</v>
      </c>
      <c r="AI355" s="560"/>
      <c r="AJ355" s="548">
        <v>0</v>
      </c>
    </row>
    <row r="356" spans="2:36" ht="75" x14ac:dyDescent="0.25">
      <c r="B356" s="85"/>
      <c r="C356" s="86"/>
      <c r="D356" s="86"/>
      <c r="E356" s="86"/>
      <c r="F356" s="86"/>
      <c r="G356" s="86"/>
      <c r="H356" s="86"/>
      <c r="I356" s="86"/>
      <c r="J356" s="86"/>
      <c r="K356" s="93" t="s">
        <v>113185</v>
      </c>
      <c r="L356" s="88" t="s">
        <v>113722</v>
      </c>
      <c r="M356" s="397" t="s">
        <v>113477</v>
      </c>
      <c r="N356" s="90">
        <v>45693</v>
      </c>
      <c r="O356" s="91" t="s">
        <v>113037</v>
      </c>
      <c r="P356" s="91" t="s">
        <v>113022</v>
      </c>
      <c r="Q356" s="91" t="s">
        <v>113498</v>
      </c>
      <c r="R356" s="543"/>
      <c r="S356" s="530">
        <v>60000000</v>
      </c>
      <c r="T356" s="435"/>
      <c r="U356" s="93"/>
      <c r="V356" s="136"/>
      <c r="W356" s="359"/>
      <c r="X356" s="560"/>
      <c r="Y356" s="560">
        <f>$S$356/10</f>
        <v>6000000</v>
      </c>
      <c r="Z356" s="560">
        <f t="shared" ref="Z356:AH356" si="355">$S$356/10</f>
        <v>6000000</v>
      </c>
      <c r="AA356" s="560">
        <f t="shared" si="355"/>
        <v>6000000</v>
      </c>
      <c r="AB356" s="560">
        <f t="shared" si="355"/>
        <v>6000000</v>
      </c>
      <c r="AC356" s="560">
        <f t="shared" si="355"/>
        <v>6000000</v>
      </c>
      <c r="AD356" s="560">
        <f t="shared" si="355"/>
        <v>6000000</v>
      </c>
      <c r="AE356" s="560">
        <f t="shared" si="355"/>
        <v>6000000</v>
      </c>
      <c r="AF356" s="560">
        <f t="shared" si="355"/>
        <v>6000000</v>
      </c>
      <c r="AG356" s="560">
        <f t="shared" si="355"/>
        <v>6000000</v>
      </c>
      <c r="AH356" s="560">
        <f t="shared" si="355"/>
        <v>6000000</v>
      </c>
      <c r="AI356" s="560"/>
      <c r="AJ356" s="548">
        <v>0</v>
      </c>
    </row>
    <row r="357" spans="2:36" ht="75" x14ac:dyDescent="0.25">
      <c r="B357" s="85"/>
      <c r="C357" s="86"/>
      <c r="D357" s="86"/>
      <c r="E357" s="86"/>
      <c r="F357" s="86"/>
      <c r="G357" s="86"/>
      <c r="H357" s="86"/>
      <c r="I357" s="86"/>
      <c r="J357" s="86"/>
      <c r="K357" s="93" t="s">
        <v>113185</v>
      </c>
      <c r="L357" s="88" t="s">
        <v>113722</v>
      </c>
      <c r="M357" s="397" t="s">
        <v>113478</v>
      </c>
      <c r="N357" s="90">
        <v>45693</v>
      </c>
      <c r="O357" s="91" t="s">
        <v>113037</v>
      </c>
      <c r="P357" s="91" t="s">
        <v>113022</v>
      </c>
      <c r="Q357" s="91" t="s">
        <v>113498</v>
      </c>
      <c r="R357" s="543"/>
      <c r="S357" s="530">
        <v>60000000</v>
      </c>
      <c r="T357" s="435"/>
      <c r="U357" s="93"/>
      <c r="V357" s="136"/>
      <c r="W357" s="359"/>
      <c r="X357" s="560"/>
      <c r="Y357" s="560">
        <f>$S$357/10</f>
        <v>6000000</v>
      </c>
      <c r="Z357" s="560">
        <f t="shared" ref="Z357:AH357" si="356">$S$357/10</f>
        <v>6000000</v>
      </c>
      <c r="AA357" s="560">
        <f t="shared" si="356"/>
        <v>6000000</v>
      </c>
      <c r="AB357" s="560">
        <f t="shared" si="356"/>
        <v>6000000</v>
      </c>
      <c r="AC357" s="560">
        <f t="shared" si="356"/>
        <v>6000000</v>
      </c>
      <c r="AD357" s="560">
        <f t="shared" si="356"/>
        <v>6000000</v>
      </c>
      <c r="AE357" s="560">
        <f t="shared" si="356"/>
        <v>6000000</v>
      </c>
      <c r="AF357" s="560">
        <f t="shared" si="356"/>
        <v>6000000</v>
      </c>
      <c r="AG357" s="560">
        <f t="shared" si="356"/>
        <v>6000000</v>
      </c>
      <c r="AH357" s="560">
        <f t="shared" si="356"/>
        <v>6000000</v>
      </c>
      <c r="AI357" s="560"/>
      <c r="AJ357" s="548">
        <v>0</v>
      </c>
    </row>
    <row r="358" spans="2:36" ht="75" x14ac:dyDescent="0.25">
      <c r="B358" s="85"/>
      <c r="C358" s="86"/>
      <c r="D358" s="86"/>
      <c r="E358" s="86"/>
      <c r="F358" s="86"/>
      <c r="G358" s="86"/>
      <c r="H358" s="86"/>
      <c r="I358" s="86"/>
      <c r="J358" s="86"/>
      <c r="K358" s="93" t="s">
        <v>113185</v>
      </c>
      <c r="L358" s="88" t="s">
        <v>113722</v>
      </c>
      <c r="M358" s="397" t="s">
        <v>113479</v>
      </c>
      <c r="N358" s="90">
        <v>45693</v>
      </c>
      <c r="O358" s="91" t="s">
        <v>113037</v>
      </c>
      <c r="P358" s="91" t="s">
        <v>113022</v>
      </c>
      <c r="Q358" s="91" t="s">
        <v>113498</v>
      </c>
      <c r="R358" s="114"/>
      <c r="S358" s="530">
        <v>60000000</v>
      </c>
      <c r="T358" s="435"/>
      <c r="U358" s="93"/>
      <c r="V358" s="136"/>
      <c r="W358" s="359"/>
      <c r="X358" s="560"/>
      <c r="Y358" s="560">
        <f>$S$358/10</f>
        <v>6000000</v>
      </c>
      <c r="Z358" s="560">
        <f t="shared" ref="Z358:AH358" si="357">$S$358/10</f>
        <v>6000000</v>
      </c>
      <c r="AA358" s="560">
        <f t="shared" si="357"/>
        <v>6000000</v>
      </c>
      <c r="AB358" s="560">
        <f t="shared" si="357"/>
        <v>6000000</v>
      </c>
      <c r="AC358" s="560">
        <f t="shared" si="357"/>
        <v>6000000</v>
      </c>
      <c r="AD358" s="560">
        <f t="shared" si="357"/>
        <v>6000000</v>
      </c>
      <c r="AE358" s="560">
        <f t="shared" si="357"/>
        <v>6000000</v>
      </c>
      <c r="AF358" s="560">
        <f t="shared" si="357"/>
        <v>6000000</v>
      </c>
      <c r="AG358" s="560">
        <f t="shared" si="357"/>
        <v>6000000</v>
      </c>
      <c r="AH358" s="560">
        <f t="shared" si="357"/>
        <v>6000000</v>
      </c>
      <c r="AI358" s="560"/>
      <c r="AJ358" s="548">
        <v>0</v>
      </c>
    </row>
    <row r="359" spans="2:36" ht="75" x14ac:dyDescent="0.25">
      <c r="B359" s="85"/>
      <c r="C359" s="86"/>
      <c r="D359" s="86"/>
      <c r="E359" s="86"/>
      <c r="F359" s="86"/>
      <c r="G359" s="86"/>
      <c r="H359" s="86"/>
      <c r="I359" s="86"/>
      <c r="J359" s="86"/>
      <c r="K359" s="93" t="s">
        <v>113185</v>
      </c>
      <c r="L359" s="88" t="s">
        <v>113722</v>
      </c>
      <c r="M359" s="397" t="s">
        <v>113479</v>
      </c>
      <c r="N359" s="90">
        <v>45693</v>
      </c>
      <c r="O359" s="91" t="s">
        <v>113037</v>
      </c>
      <c r="P359" s="91" t="s">
        <v>113155</v>
      </c>
      <c r="Q359" s="91" t="s">
        <v>113498</v>
      </c>
      <c r="R359" s="543"/>
      <c r="S359" s="530">
        <v>30000000</v>
      </c>
      <c r="T359" s="435"/>
      <c r="U359" s="93"/>
      <c r="V359" s="136"/>
      <c r="W359" s="359"/>
      <c r="X359" s="560"/>
      <c r="Y359" s="560"/>
      <c r="Z359" s="560"/>
      <c r="AA359" s="560"/>
      <c r="AB359" s="560"/>
      <c r="AC359" s="560">
        <f>$S$359/5</f>
        <v>6000000</v>
      </c>
      <c r="AD359" s="560">
        <f t="shared" ref="AD359:AG359" si="358">$S$359/5</f>
        <v>6000000</v>
      </c>
      <c r="AE359" s="560">
        <f t="shared" si="358"/>
        <v>6000000</v>
      </c>
      <c r="AF359" s="560">
        <f t="shared" si="358"/>
        <v>6000000</v>
      </c>
      <c r="AG359" s="560">
        <f t="shared" si="358"/>
        <v>6000000</v>
      </c>
      <c r="AH359" s="560"/>
      <c r="AI359" s="560"/>
      <c r="AJ359" s="548">
        <v>0</v>
      </c>
    </row>
    <row r="360" spans="2:36" ht="75" x14ac:dyDescent="0.25">
      <c r="B360" s="85"/>
      <c r="C360" s="86"/>
      <c r="D360" s="86"/>
      <c r="E360" s="86"/>
      <c r="F360" s="86"/>
      <c r="G360" s="86"/>
      <c r="H360" s="86"/>
      <c r="I360" s="86"/>
      <c r="J360" s="86"/>
      <c r="K360" s="93" t="s">
        <v>113185</v>
      </c>
      <c r="L360" s="88" t="s">
        <v>113722</v>
      </c>
      <c r="M360" s="397" t="s">
        <v>113480</v>
      </c>
      <c r="N360" s="90">
        <v>45693</v>
      </c>
      <c r="O360" s="91" t="s">
        <v>113037</v>
      </c>
      <c r="P360" s="91" t="s">
        <v>113817</v>
      </c>
      <c r="Q360" s="91" t="s">
        <v>113498</v>
      </c>
      <c r="R360" s="543"/>
      <c r="S360" s="530">
        <v>54000000</v>
      </c>
      <c r="T360" s="435"/>
      <c r="U360" s="93"/>
      <c r="V360" s="136"/>
      <c r="W360" s="359"/>
      <c r="X360" s="560">
        <f>$S$360/9</f>
        <v>6000000</v>
      </c>
      <c r="Y360" s="560">
        <f t="shared" ref="Y360:AF360" si="359">$S$360/9</f>
        <v>6000000</v>
      </c>
      <c r="Z360" s="560">
        <f t="shared" si="359"/>
        <v>6000000</v>
      </c>
      <c r="AA360" s="560">
        <f t="shared" si="359"/>
        <v>6000000</v>
      </c>
      <c r="AB360" s="560">
        <f t="shared" si="359"/>
        <v>6000000</v>
      </c>
      <c r="AC360" s="560">
        <f t="shared" si="359"/>
        <v>6000000</v>
      </c>
      <c r="AD360" s="560">
        <f t="shared" si="359"/>
        <v>6000000</v>
      </c>
      <c r="AE360" s="560">
        <f t="shared" si="359"/>
        <v>6000000</v>
      </c>
      <c r="AF360" s="560">
        <f t="shared" si="359"/>
        <v>6000000</v>
      </c>
      <c r="AG360" s="560"/>
      <c r="AH360" s="560"/>
      <c r="AI360" s="560"/>
      <c r="AJ360" s="548">
        <v>0</v>
      </c>
    </row>
    <row r="361" spans="2:36" ht="75" x14ac:dyDescent="0.25">
      <c r="B361" s="85"/>
      <c r="C361" s="86"/>
      <c r="D361" s="86"/>
      <c r="E361" s="86"/>
      <c r="F361" s="86"/>
      <c r="G361" s="86"/>
      <c r="H361" s="86"/>
      <c r="I361" s="86"/>
      <c r="J361" s="86"/>
      <c r="K361" s="93" t="s">
        <v>113185</v>
      </c>
      <c r="L361" s="88" t="s">
        <v>113818</v>
      </c>
      <c r="M361" s="397" t="s">
        <v>113480</v>
      </c>
      <c r="N361" s="90">
        <v>45693</v>
      </c>
      <c r="O361" s="91" t="s">
        <v>113037</v>
      </c>
      <c r="P361" s="91" t="s">
        <v>113815</v>
      </c>
      <c r="Q361" s="91" t="s">
        <v>113498</v>
      </c>
      <c r="R361" s="543"/>
      <c r="S361" s="530">
        <v>36000000</v>
      </c>
      <c r="T361" s="435"/>
      <c r="U361" s="93"/>
      <c r="V361" s="136"/>
      <c r="W361" s="359"/>
      <c r="X361" s="560">
        <f>$S$361/6</f>
        <v>6000000</v>
      </c>
      <c r="Y361" s="560">
        <f t="shared" ref="Y361:AC361" si="360">$S$361/6</f>
        <v>6000000</v>
      </c>
      <c r="Z361" s="560">
        <f t="shared" si="360"/>
        <v>6000000</v>
      </c>
      <c r="AA361" s="560">
        <f t="shared" si="360"/>
        <v>6000000</v>
      </c>
      <c r="AB361" s="560">
        <f t="shared" si="360"/>
        <v>6000000</v>
      </c>
      <c r="AC361" s="560">
        <f t="shared" si="360"/>
        <v>6000000</v>
      </c>
      <c r="AD361" s="560"/>
      <c r="AE361" s="560"/>
      <c r="AF361" s="560"/>
      <c r="AG361" s="560"/>
      <c r="AH361" s="560"/>
      <c r="AI361" s="560"/>
      <c r="AJ361" s="548"/>
    </row>
    <row r="362" spans="2:36" ht="30" x14ac:dyDescent="0.25">
      <c r="B362" s="85"/>
      <c r="C362" s="86"/>
      <c r="D362" s="86"/>
      <c r="E362" s="86"/>
      <c r="F362" s="86"/>
      <c r="G362" s="86"/>
      <c r="H362" s="86"/>
      <c r="I362" s="86"/>
      <c r="J362" s="86"/>
      <c r="K362" s="93" t="s">
        <v>113185</v>
      </c>
      <c r="L362" s="88">
        <v>90121600</v>
      </c>
      <c r="M362" s="398" t="s">
        <v>113481</v>
      </c>
      <c r="N362" s="90">
        <v>45693</v>
      </c>
      <c r="O362" s="91" t="s">
        <v>113037</v>
      </c>
      <c r="P362" s="91" t="s">
        <v>113022</v>
      </c>
      <c r="Q362" s="91" t="s">
        <v>113008</v>
      </c>
      <c r="R362" s="114">
        <v>35000000</v>
      </c>
      <c r="S362" s="530">
        <v>35000000</v>
      </c>
      <c r="T362" s="435"/>
      <c r="U362" s="93"/>
      <c r="V362" s="136"/>
      <c r="W362" s="359"/>
      <c r="X362" s="560"/>
      <c r="Y362" s="560">
        <v>6000000</v>
      </c>
      <c r="Z362" s="560"/>
      <c r="AA362" s="560"/>
      <c r="AB362" s="560"/>
      <c r="AC362" s="560">
        <v>10000000</v>
      </c>
      <c r="AD362" s="560"/>
      <c r="AE362" s="560"/>
      <c r="AF362" s="560">
        <v>10000000</v>
      </c>
      <c r="AG362" s="560"/>
      <c r="AH362" s="560"/>
      <c r="AI362" s="560">
        <v>9000000</v>
      </c>
      <c r="AJ362" s="548">
        <v>0</v>
      </c>
    </row>
    <row r="363" spans="2:36" x14ac:dyDescent="0.25">
      <c r="B363" s="85"/>
      <c r="C363" s="86"/>
      <c r="D363" s="86"/>
      <c r="E363" s="86"/>
      <c r="F363" s="86"/>
      <c r="G363" s="86"/>
      <c r="H363" s="86"/>
      <c r="I363" s="86"/>
      <c r="J363" s="86"/>
      <c r="K363" s="93" t="s">
        <v>113185</v>
      </c>
      <c r="L363" s="88">
        <v>90111500</v>
      </c>
      <c r="M363" s="398" t="s">
        <v>113482</v>
      </c>
      <c r="N363" s="90"/>
      <c r="O363" s="90"/>
      <c r="P363" s="91"/>
      <c r="Q363" s="91"/>
      <c r="R363" s="114">
        <v>45400000</v>
      </c>
      <c r="S363" s="530">
        <v>45400000</v>
      </c>
      <c r="T363" s="435"/>
      <c r="U363" s="93"/>
      <c r="V363" s="136"/>
      <c r="W363" s="359"/>
      <c r="X363" s="560">
        <v>3000000</v>
      </c>
      <c r="Y363" s="560">
        <v>3000000</v>
      </c>
      <c r="Z363" s="560">
        <v>3000000</v>
      </c>
      <c r="AA363" s="560">
        <v>3000000</v>
      </c>
      <c r="AB363" s="560">
        <v>6000000</v>
      </c>
      <c r="AC363" s="560">
        <v>8000000</v>
      </c>
      <c r="AD363" s="560">
        <v>3000000</v>
      </c>
      <c r="AE363" s="560">
        <v>2000000</v>
      </c>
      <c r="AF363" s="560">
        <v>6000000</v>
      </c>
      <c r="AG363" s="560">
        <v>3000000</v>
      </c>
      <c r="AH363" s="560">
        <v>3000000</v>
      </c>
      <c r="AI363" s="560">
        <v>2400000</v>
      </c>
      <c r="AJ363" s="548">
        <v>0</v>
      </c>
    </row>
    <row r="364" spans="2:36" x14ac:dyDescent="0.25">
      <c r="B364" s="85"/>
      <c r="C364" s="86"/>
      <c r="D364" s="86"/>
      <c r="E364" s="86"/>
      <c r="F364" s="86"/>
      <c r="G364" s="86"/>
      <c r="H364" s="86"/>
      <c r="I364" s="86"/>
      <c r="J364" s="86"/>
      <c r="K364" s="93" t="s">
        <v>113185</v>
      </c>
      <c r="L364" s="88"/>
      <c r="M364" s="89" t="s">
        <v>113483</v>
      </c>
      <c r="N364" s="90"/>
      <c r="O364" s="90"/>
      <c r="P364" s="91"/>
      <c r="Q364" s="91"/>
      <c r="R364" s="114">
        <f>360000000+65000000</f>
        <v>425000000</v>
      </c>
      <c r="S364" s="530">
        <v>425000000</v>
      </c>
      <c r="T364" s="435"/>
      <c r="U364" s="93"/>
      <c r="V364" s="136"/>
      <c r="W364" s="359"/>
      <c r="X364" s="560"/>
      <c r="Y364" s="560"/>
      <c r="Z364" s="560">
        <v>300000000</v>
      </c>
      <c r="AA364" s="560"/>
      <c r="AB364" s="560"/>
      <c r="AC364" s="560"/>
      <c r="AD364" s="560"/>
      <c r="AE364" s="560"/>
      <c r="AF364" s="560"/>
      <c r="AG364" s="560">
        <v>125000000</v>
      </c>
      <c r="AH364" s="560"/>
      <c r="AI364" s="560"/>
      <c r="AJ364" s="548">
        <v>0</v>
      </c>
    </row>
    <row r="365" spans="2:36" x14ac:dyDescent="0.25">
      <c r="B365" s="85"/>
      <c r="C365" s="86"/>
      <c r="D365" s="86"/>
      <c r="E365" s="86"/>
      <c r="F365" s="86"/>
      <c r="G365" s="86"/>
      <c r="H365" s="86"/>
      <c r="I365" s="86"/>
      <c r="J365" s="86"/>
      <c r="K365" s="93" t="s">
        <v>113185</v>
      </c>
      <c r="L365" s="88"/>
      <c r="M365" s="89" t="s">
        <v>113032</v>
      </c>
      <c r="N365" s="90"/>
      <c r="O365" s="90"/>
      <c r="P365" s="91"/>
      <c r="Q365" s="91"/>
      <c r="R365" s="114">
        <v>52000000</v>
      </c>
      <c r="S365" s="530">
        <v>52000000</v>
      </c>
      <c r="T365" s="435"/>
      <c r="U365" s="93"/>
      <c r="V365" s="136"/>
      <c r="W365" s="359"/>
      <c r="X365" s="560">
        <v>6000000</v>
      </c>
      <c r="Y365" s="560">
        <v>2000000</v>
      </c>
      <c r="Z365" s="560">
        <v>3000000</v>
      </c>
      <c r="AA365" s="560">
        <v>6000000</v>
      </c>
      <c r="AB365" s="560">
        <v>4000000</v>
      </c>
      <c r="AC365" s="560">
        <v>4000000</v>
      </c>
      <c r="AD365" s="560">
        <v>6000000</v>
      </c>
      <c r="AE365" s="560">
        <v>6000000</v>
      </c>
      <c r="AF365" s="560">
        <v>5000000</v>
      </c>
      <c r="AG365" s="560">
        <v>4000000</v>
      </c>
      <c r="AH365" s="560">
        <v>4000000</v>
      </c>
      <c r="AI365" s="560">
        <v>2000000</v>
      </c>
      <c r="AJ365" s="548">
        <v>0</v>
      </c>
    </row>
    <row r="366" spans="2:36" ht="30" x14ac:dyDescent="0.25">
      <c r="B366" s="248" t="s">
        <v>113163</v>
      </c>
      <c r="C366" s="248">
        <v>1505</v>
      </c>
      <c r="D366" s="297" t="s">
        <v>113167</v>
      </c>
      <c r="E366" s="297" t="s">
        <v>105917</v>
      </c>
      <c r="F366" s="248"/>
      <c r="G366" s="248"/>
      <c r="H366" s="248"/>
      <c r="I366" s="248"/>
      <c r="J366" s="390"/>
      <c r="K366" s="248"/>
      <c r="L366" s="62"/>
      <c r="M366" s="63" t="s">
        <v>113225</v>
      </c>
      <c r="N366" s="64"/>
      <c r="O366" s="64" t="s">
        <v>112995</v>
      </c>
      <c r="P366" s="65"/>
      <c r="Q366" s="65"/>
      <c r="R366" s="280">
        <f>+R367</f>
        <v>17765000000</v>
      </c>
      <c r="S366" s="280">
        <f>+S367</f>
        <v>21000000000</v>
      </c>
      <c r="T366" s="453">
        <f>T367</f>
        <v>17765000000</v>
      </c>
      <c r="U366" s="281"/>
      <c r="V366" s="281"/>
      <c r="W366" s="368"/>
      <c r="X366" s="280">
        <f t="shared" ref="X366:AI366" si="361">+X367</f>
        <v>2000000</v>
      </c>
      <c r="Y366" s="280">
        <f t="shared" si="361"/>
        <v>175500000</v>
      </c>
      <c r="Z366" s="280">
        <f t="shared" si="361"/>
        <v>172180204.59999999</v>
      </c>
      <c r="AA366" s="280">
        <f t="shared" si="361"/>
        <v>195180204.59999999</v>
      </c>
      <c r="AB366" s="280">
        <f t="shared" si="361"/>
        <v>253180204.59999999</v>
      </c>
      <c r="AC366" s="280">
        <f t="shared" si="361"/>
        <v>780180204.60000002</v>
      </c>
      <c r="AD366" s="280">
        <f t="shared" si="361"/>
        <v>2065931204.5999999</v>
      </c>
      <c r="AE366" s="280">
        <f t="shared" si="361"/>
        <v>3080931204.5999999</v>
      </c>
      <c r="AF366" s="280">
        <f t="shared" si="361"/>
        <v>2950931204.5999999</v>
      </c>
      <c r="AG366" s="280">
        <f t="shared" si="361"/>
        <v>3323431204.5999999</v>
      </c>
      <c r="AH366" s="280">
        <f t="shared" si="361"/>
        <v>2093631204.5999999</v>
      </c>
      <c r="AI366" s="280">
        <f t="shared" si="361"/>
        <v>3342923158.5999999</v>
      </c>
      <c r="AJ366" s="548">
        <v>0</v>
      </c>
    </row>
    <row r="367" spans="2:36" ht="15.6" x14ac:dyDescent="0.25">
      <c r="B367" s="283" t="s">
        <v>113163</v>
      </c>
      <c r="C367" s="283">
        <v>1505</v>
      </c>
      <c r="D367" s="283" t="s">
        <v>113167</v>
      </c>
      <c r="E367" s="283" t="s">
        <v>105917</v>
      </c>
      <c r="F367" s="283" t="s">
        <v>113226</v>
      </c>
      <c r="G367" s="283">
        <v>1505006</v>
      </c>
      <c r="H367" s="283"/>
      <c r="I367" s="283"/>
      <c r="J367" s="394"/>
      <c r="K367" s="283"/>
      <c r="L367" s="33"/>
      <c r="M367" s="34" t="s">
        <v>113403</v>
      </c>
      <c r="N367" s="284"/>
      <c r="O367" s="284" t="s">
        <v>112995</v>
      </c>
      <c r="P367" s="285"/>
      <c r="Q367" s="285"/>
      <c r="R367" s="37">
        <f>SUM(R368:R382)</f>
        <v>17765000000</v>
      </c>
      <c r="S367" s="37">
        <f>SUM(S368:S382)</f>
        <v>21000000000</v>
      </c>
      <c r="T367" s="424">
        <v>17765000000</v>
      </c>
      <c r="U367" s="38"/>
      <c r="V367" s="38"/>
      <c r="W367" s="369"/>
      <c r="X367" s="37">
        <f t="shared" ref="X367:Y367" si="362">SUM(X368:X382)</f>
        <v>2000000</v>
      </c>
      <c r="Y367" s="37">
        <f t="shared" si="362"/>
        <v>175500000</v>
      </c>
      <c r="Z367" s="37">
        <f t="shared" ref="Z367:AC367" si="363">SUM(Z368:Z382)</f>
        <v>172180204.59999999</v>
      </c>
      <c r="AA367" s="37">
        <f t="shared" si="363"/>
        <v>195180204.59999999</v>
      </c>
      <c r="AB367" s="37">
        <f t="shared" si="363"/>
        <v>253180204.59999999</v>
      </c>
      <c r="AC367" s="37">
        <f t="shared" si="363"/>
        <v>780180204.60000002</v>
      </c>
      <c r="AD367" s="37">
        <f t="shared" ref="AD367:AI367" si="364">SUM(AD368:AD382)</f>
        <v>2065931204.5999999</v>
      </c>
      <c r="AE367" s="37">
        <f t="shared" si="364"/>
        <v>3080931204.5999999</v>
      </c>
      <c r="AF367" s="37">
        <f t="shared" si="364"/>
        <v>2950931204.5999999</v>
      </c>
      <c r="AG367" s="37">
        <f t="shared" si="364"/>
        <v>3323431204.5999999</v>
      </c>
      <c r="AH367" s="37">
        <f t="shared" si="364"/>
        <v>2093631204.5999999</v>
      </c>
      <c r="AI367" s="37">
        <f t="shared" si="364"/>
        <v>3342923158.5999999</v>
      </c>
      <c r="AJ367" s="548">
        <v>0</v>
      </c>
    </row>
    <row r="368" spans="2:36" ht="60" x14ac:dyDescent="0.25">
      <c r="B368" s="85"/>
      <c r="C368" s="86"/>
      <c r="D368" s="86"/>
      <c r="E368" s="86"/>
      <c r="F368" s="86"/>
      <c r="G368" s="86"/>
      <c r="H368" s="86"/>
      <c r="I368" s="86"/>
      <c r="J368" s="86"/>
      <c r="K368" s="93" t="s">
        <v>113174</v>
      </c>
      <c r="L368" s="88" t="s">
        <v>113170</v>
      </c>
      <c r="M368" s="398" t="s">
        <v>113484</v>
      </c>
      <c r="N368" s="90">
        <v>45662</v>
      </c>
      <c r="O368" s="90" t="s">
        <v>113060</v>
      </c>
      <c r="P368" s="91" t="s">
        <v>113022</v>
      </c>
      <c r="Q368" s="91" t="s">
        <v>113715</v>
      </c>
      <c r="R368" s="114">
        <v>6832400355</v>
      </c>
      <c r="S368" s="530">
        <v>6832400355</v>
      </c>
      <c r="T368" s="435"/>
      <c r="U368" s="287"/>
      <c r="V368" s="288"/>
      <c r="W368" s="318"/>
      <c r="X368" s="560"/>
      <c r="Y368" s="560"/>
      <c r="Z368" s="560"/>
      <c r="AA368" s="560">
        <v>120000000</v>
      </c>
      <c r="AB368" s="560"/>
      <c r="AC368" s="560">
        <v>680000000</v>
      </c>
      <c r="AD368" s="560">
        <v>600000000</v>
      </c>
      <c r="AE368" s="560">
        <v>1500000000</v>
      </c>
      <c r="AF368" s="560">
        <v>870000000</v>
      </c>
      <c r="AG368" s="560">
        <v>1050000000</v>
      </c>
      <c r="AH368" s="560">
        <v>650000000</v>
      </c>
      <c r="AI368" s="560">
        <v>1362400355</v>
      </c>
      <c r="AJ368" s="548">
        <v>0</v>
      </c>
    </row>
    <row r="369" spans="2:36" ht="90" x14ac:dyDescent="0.25">
      <c r="B369" s="85"/>
      <c r="C369" s="86"/>
      <c r="D369" s="86"/>
      <c r="E369" s="86"/>
      <c r="F369" s="86"/>
      <c r="G369" s="86"/>
      <c r="H369" s="86"/>
      <c r="I369" s="86"/>
      <c r="J369" s="86"/>
      <c r="K369" s="93" t="s">
        <v>113174</v>
      </c>
      <c r="L369" s="88">
        <v>81101500</v>
      </c>
      <c r="M369" s="398" t="s">
        <v>113485</v>
      </c>
      <c r="N369" s="90">
        <v>45662</v>
      </c>
      <c r="O369" s="90" t="s">
        <v>113060</v>
      </c>
      <c r="P369" s="91" t="s">
        <v>113022</v>
      </c>
      <c r="Q369" s="91" t="s">
        <v>113716</v>
      </c>
      <c r="R369" s="114">
        <v>566802046</v>
      </c>
      <c r="S369" s="530">
        <v>566802046</v>
      </c>
      <c r="T369" s="435"/>
      <c r="U369" s="287"/>
      <c r="V369" s="288"/>
      <c r="W369" s="318"/>
      <c r="X369" s="560"/>
      <c r="Y369" s="560"/>
      <c r="Z369" s="560">
        <f>$S$369/10</f>
        <v>56680204.600000001</v>
      </c>
      <c r="AA369" s="560">
        <f t="shared" ref="AA369:AI369" si="365">$S$369/10</f>
        <v>56680204.600000001</v>
      </c>
      <c r="AB369" s="560">
        <f t="shared" si="365"/>
        <v>56680204.600000001</v>
      </c>
      <c r="AC369" s="560">
        <f t="shared" si="365"/>
        <v>56680204.600000001</v>
      </c>
      <c r="AD369" s="560">
        <f t="shared" si="365"/>
        <v>56680204.600000001</v>
      </c>
      <c r="AE369" s="560">
        <f t="shared" si="365"/>
        <v>56680204.600000001</v>
      </c>
      <c r="AF369" s="560">
        <f t="shared" si="365"/>
        <v>56680204.600000001</v>
      </c>
      <c r="AG369" s="560">
        <f t="shared" si="365"/>
        <v>56680204.600000001</v>
      </c>
      <c r="AH369" s="560">
        <f t="shared" si="365"/>
        <v>56680204.600000001</v>
      </c>
      <c r="AI369" s="560">
        <f t="shared" si="365"/>
        <v>56680204.600000001</v>
      </c>
      <c r="AJ369" s="548">
        <v>0</v>
      </c>
    </row>
    <row r="370" spans="2:36" ht="45" x14ac:dyDescent="0.25">
      <c r="B370" s="85"/>
      <c r="C370" s="86"/>
      <c r="D370" s="86"/>
      <c r="E370" s="86"/>
      <c r="F370" s="86"/>
      <c r="G370" s="86"/>
      <c r="H370" s="86"/>
      <c r="I370" s="86"/>
      <c r="J370" s="86"/>
      <c r="K370" s="93" t="s">
        <v>113174</v>
      </c>
      <c r="L370" s="88" t="s">
        <v>113170</v>
      </c>
      <c r="M370" s="398" t="s">
        <v>113486</v>
      </c>
      <c r="N370" s="90">
        <v>45813</v>
      </c>
      <c r="O370" s="90" t="s">
        <v>113208</v>
      </c>
      <c r="P370" s="91" t="s">
        <v>113725</v>
      </c>
      <c r="Q370" s="91" t="s">
        <v>113715</v>
      </c>
      <c r="R370" s="114">
        <v>5645494000</v>
      </c>
      <c r="S370" s="528">
        <v>5645494000</v>
      </c>
      <c r="T370" s="435"/>
      <c r="U370" s="287"/>
      <c r="V370" s="525">
        <v>11000000000</v>
      </c>
      <c r="W370" s="318"/>
      <c r="X370" s="560"/>
      <c r="Y370" s="560"/>
      <c r="Z370" s="560"/>
      <c r="AA370" s="560"/>
      <c r="AB370" s="560"/>
      <c r="AC370" s="560"/>
      <c r="AD370" s="560">
        <v>680000000</v>
      </c>
      <c r="AE370" s="560">
        <v>850000000</v>
      </c>
      <c r="AF370" s="560">
        <v>1250000000</v>
      </c>
      <c r="AG370" s="560">
        <v>800000000</v>
      </c>
      <c r="AH370" s="560">
        <v>1075000000</v>
      </c>
      <c r="AI370" s="560">
        <v>990494000</v>
      </c>
      <c r="AJ370" s="548">
        <v>0</v>
      </c>
    </row>
    <row r="371" spans="2:36" ht="60" x14ac:dyDescent="0.25">
      <c r="B371" s="85"/>
      <c r="C371" s="86"/>
      <c r="D371" s="86"/>
      <c r="E371" s="86"/>
      <c r="F371" s="86"/>
      <c r="G371" s="86"/>
      <c r="H371" s="86"/>
      <c r="I371" s="86"/>
      <c r="J371" s="86"/>
      <c r="K371" s="93" t="s">
        <v>113174</v>
      </c>
      <c r="L371" s="88">
        <v>81101500</v>
      </c>
      <c r="M371" s="398" t="s">
        <v>113487</v>
      </c>
      <c r="N371" s="90">
        <v>45813</v>
      </c>
      <c r="O371" s="90" t="s">
        <v>113208</v>
      </c>
      <c r="P371" s="91" t="s">
        <v>113725</v>
      </c>
      <c r="Q371" s="91" t="s">
        <v>113716</v>
      </c>
      <c r="R371" s="114">
        <v>720331546</v>
      </c>
      <c r="S371" s="528">
        <v>720331546</v>
      </c>
      <c r="T371" s="435"/>
      <c r="U371" s="287"/>
      <c r="V371" s="525">
        <v>700000000</v>
      </c>
      <c r="W371" s="318"/>
      <c r="X371" s="560"/>
      <c r="Y371" s="560"/>
      <c r="Z371" s="560"/>
      <c r="AA371" s="560"/>
      <c r="AB371" s="560"/>
      <c r="AC371" s="560"/>
      <c r="AD371" s="560">
        <f>$S$371/6</f>
        <v>120055257.66666667</v>
      </c>
      <c r="AE371" s="560">
        <f t="shared" ref="AE371:AI371" si="366">$S$371/6</f>
        <v>120055257.66666667</v>
      </c>
      <c r="AF371" s="560">
        <f t="shared" si="366"/>
        <v>120055257.66666667</v>
      </c>
      <c r="AG371" s="560">
        <f t="shared" si="366"/>
        <v>120055257.66666667</v>
      </c>
      <c r="AH371" s="560">
        <f t="shared" si="366"/>
        <v>120055257.66666667</v>
      </c>
      <c r="AI371" s="560">
        <f t="shared" si="366"/>
        <v>120055257.66666667</v>
      </c>
      <c r="AJ371" s="548">
        <v>0</v>
      </c>
    </row>
    <row r="372" spans="2:36" ht="45" x14ac:dyDescent="0.25">
      <c r="B372" s="85"/>
      <c r="C372" s="86"/>
      <c r="D372" s="86"/>
      <c r="E372" s="86"/>
      <c r="F372" s="86"/>
      <c r="G372" s="86"/>
      <c r="H372" s="86"/>
      <c r="I372" s="86"/>
      <c r="J372" s="86"/>
      <c r="K372" s="93" t="s">
        <v>113174</v>
      </c>
      <c r="L372" s="88" t="s">
        <v>113170</v>
      </c>
      <c r="M372" s="398" t="s">
        <v>113488</v>
      </c>
      <c r="N372" s="90">
        <v>45721</v>
      </c>
      <c r="O372" s="90" t="s">
        <v>113006</v>
      </c>
      <c r="P372" s="91" t="s">
        <v>113002</v>
      </c>
      <c r="Q372" s="91" t="s">
        <v>113715</v>
      </c>
      <c r="R372" s="543">
        <v>1200000000</v>
      </c>
      <c r="S372" s="528">
        <v>1464000000</v>
      </c>
      <c r="T372" s="435"/>
      <c r="U372" s="139"/>
      <c r="V372" s="114"/>
      <c r="W372" s="318"/>
      <c r="X372" s="560"/>
      <c r="Y372" s="560"/>
      <c r="Z372" s="560"/>
      <c r="AA372" s="560"/>
      <c r="AB372" s="560">
        <v>168000000</v>
      </c>
      <c r="AC372" s="560"/>
      <c r="AD372" s="560">
        <v>320000000</v>
      </c>
      <c r="AE372" s="560"/>
      <c r="AF372" s="560">
        <v>400000000</v>
      </c>
      <c r="AG372" s="560">
        <v>312000000</v>
      </c>
      <c r="AH372" s="560"/>
      <c r="AI372" s="560"/>
      <c r="AJ372" s="548">
        <v>0</v>
      </c>
    </row>
    <row r="373" spans="2:36" ht="75" x14ac:dyDescent="0.25">
      <c r="B373" s="85"/>
      <c r="C373" s="86"/>
      <c r="D373" s="86"/>
      <c r="E373" s="86"/>
      <c r="F373" s="86"/>
      <c r="G373" s="86"/>
      <c r="H373" s="86"/>
      <c r="I373" s="86"/>
      <c r="J373" s="86"/>
      <c r="K373" s="93" t="s">
        <v>113174</v>
      </c>
      <c r="L373" s="88">
        <v>81101500</v>
      </c>
      <c r="M373" s="398" t="s">
        <v>113489</v>
      </c>
      <c r="N373" s="90">
        <v>45721</v>
      </c>
      <c r="O373" s="90" t="s">
        <v>113006</v>
      </c>
      <c r="P373" s="91" t="s">
        <v>113002</v>
      </c>
      <c r="Q373" s="91" t="s">
        <v>113716</v>
      </c>
      <c r="R373" s="543">
        <v>140000000</v>
      </c>
      <c r="S373" s="528">
        <v>150000000</v>
      </c>
      <c r="T373" s="435"/>
      <c r="U373" s="139"/>
      <c r="V373" s="114"/>
      <c r="W373" s="318"/>
      <c r="X373" s="560"/>
      <c r="Y373" s="560"/>
      <c r="Z373" s="560"/>
      <c r="AA373" s="560"/>
      <c r="AB373" s="560">
        <f>$S$373/6</f>
        <v>25000000</v>
      </c>
      <c r="AC373" s="560">
        <f t="shared" ref="AC373:AG373" si="367">$S$373/6</f>
        <v>25000000</v>
      </c>
      <c r="AD373" s="560">
        <f t="shared" si="367"/>
        <v>25000000</v>
      </c>
      <c r="AE373" s="560">
        <f t="shared" si="367"/>
        <v>25000000</v>
      </c>
      <c r="AF373" s="560">
        <f t="shared" si="367"/>
        <v>25000000</v>
      </c>
      <c r="AG373" s="560">
        <f t="shared" si="367"/>
        <v>25000000</v>
      </c>
      <c r="AH373" s="560"/>
      <c r="AI373" s="560"/>
      <c r="AJ373" s="548">
        <v>0</v>
      </c>
    </row>
    <row r="374" spans="2:36" ht="45" x14ac:dyDescent="0.25">
      <c r="B374" s="85"/>
      <c r="C374" s="86"/>
      <c r="D374" s="86"/>
      <c r="E374" s="86"/>
      <c r="F374" s="86"/>
      <c r="G374" s="86"/>
      <c r="H374" s="86"/>
      <c r="I374" s="86"/>
      <c r="J374" s="86"/>
      <c r="K374" s="93" t="s">
        <v>113174</v>
      </c>
      <c r="L374" s="88" t="s">
        <v>113170</v>
      </c>
      <c r="M374" s="398" t="s">
        <v>113490</v>
      </c>
      <c r="N374" s="90">
        <v>45813</v>
      </c>
      <c r="O374" s="90" t="s">
        <v>113208</v>
      </c>
      <c r="P374" s="91" t="s">
        <v>113068</v>
      </c>
      <c r="Q374" s="91" t="s">
        <v>113715</v>
      </c>
      <c r="R374" s="114">
        <v>1871000000</v>
      </c>
      <c r="S374" s="528">
        <f>1851000000+2300000000</f>
        <v>4151000000</v>
      </c>
      <c r="T374" s="435"/>
      <c r="U374" s="139"/>
      <c r="V374" s="525">
        <v>3700000000</v>
      </c>
      <c r="W374" s="318"/>
      <c r="X374" s="560"/>
      <c r="Y374" s="560"/>
      <c r="Z374" s="560"/>
      <c r="AA374" s="560"/>
      <c r="AB374" s="560"/>
      <c r="AC374" s="560"/>
      <c r="AD374" s="560">
        <v>85000000</v>
      </c>
      <c r="AE374" s="560">
        <v>350000000</v>
      </c>
      <c r="AF374" s="560"/>
      <c r="AG374" s="560">
        <v>780000000</v>
      </c>
      <c r="AH374" s="560"/>
      <c r="AI374" s="560">
        <v>636000000</v>
      </c>
      <c r="AJ374" s="548">
        <v>0</v>
      </c>
    </row>
    <row r="375" spans="2:36" ht="60" x14ac:dyDescent="0.25">
      <c r="B375" s="85"/>
      <c r="C375" s="86"/>
      <c r="D375" s="86"/>
      <c r="E375" s="86"/>
      <c r="F375" s="86"/>
      <c r="G375" s="86"/>
      <c r="H375" s="86"/>
      <c r="I375" s="86"/>
      <c r="J375" s="86"/>
      <c r="K375" s="93" t="s">
        <v>113174</v>
      </c>
      <c r="L375" s="88">
        <v>81101500</v>
      </c>
      <c r="M375" s="398" t="s">
        <v>113491</v>
      </c>
      <c r="N375" s="90">
        <v>45813</v>
      </c>
      <c r="O375" s="90" t="s">
        <v>113208</v>
      </c>
      <c r="P375" s="91" t="s">
        <v>113068</v>
      </c>
      <c r="Q375" s="91" t="s">
        <v>113716</v>
      </c>
      <c r="R375" s="114">
        <f>380000000+14174454</f>
        <v>394174454</v>
      </c>
      <c r="S375" s="528">
        <f>394174454+660000000</f>
        <v>1054174454</v>
      </c>
      <c r="T375" s="435"/>
      <c r="U375" s="139"/>
      <c r="V375" s="525">
        <v>160000000</v>
      </c>
      <c r="W375" s="318"/>
      <c r="X375" s="560"/>
      <c r="Y375" s="560"/>
      <c r="Z375" s="560"/>
      <c r="AA375" s="560"/>
      <c r="AB375" s="560"/>
      <c r="AC375" s="560"/>
      <c r="AD375" s="560">
        <f>$S$375/6</f>
        <v>175695742.33333334</v>
      </c>
      <c r="AE375" s="560">
        <f t="shared" ref="AE375:AI375" si="368">$S$375/6</f>
        <v>175695742.33333334</v>
      </c>
      <c r="AF375" s="560">
        <f t="shared" si="368"/>
        <v>175695742.33333334</v>
      </c>
      <c r="AG375" s="560">
        <f t="shared" si="368"/>
        <v>175695742.33333334</v>
      </c>
      <c r="AH375" s="560">
        <f t="shared" si="368"/>
        <v>175695742.33333334</v>
      </c>
      <c r="AI375" s="560">
        <f t="shared" si="368"/>
        <v>175695742.33333334</v>
      </c>
      <c r="AJ375" s="548">
        <v>0</v>
      </c>
    </row>
    <row r="376" spans="2:36" x14ac:dyDescent="0.25">
      <c r="B376" s="85"/>
      <c r="C376" s="86"/>
      <c r="D376" s="86"/>
      <c r="E376" s="86"/>
      <c r="F376" s="86"/>
      <c r="G376" s="86"/>
      <c r="H376" s="86"/>
      <c r="I376" s="86"/>
      <c r="J376" s="86"/>
      <c r="K376" s="93" t="s">
        <v>113174</v>
      </c>
      <c r="L376" s="88">
        <v>81101500</v>
      </c>
      <c r="M376" s="398" t="s">
        <v>113492</v>
      </c>
      <c r="N376" s="114"/>
      <c r="O376" s="114"/>
      <c r="P376" s="114"/>
      <c r="Q376" s="114"/>
      <c r="R376" s="114">
        <v>94000000</v>
      </c>
      <c r="S376" s="528">
        <f>104000000</f>
        <v>104000000</v>
      </c>
      <c r="T376" s="435"/>
      <c r="U376" s="139"/>
      <c r="V376" s="139"/>
      <c r="W376" s="318"/>
      <c r="X376" s="560"/>
      <c r="Y376" s="560">
        <f>$S$376/2</f>
        <v>52000000</v>
      </c>
      <c r="Z376" s="560">
        <f>$S$376/2</f>
        <v>52000000</v>
      </c>
      <c r="AA376" s="560"/>
      <c r="AB376" s="560"/>
      <c r="AC376" s="560"/>
      <c r="AD376" s="560"/>
      <c r="AE376" s="560"/>
      <c r="AF376" s="560"/>
      <c r="AG376" s="560"/>
      <c r="AH376" s="560"/>
      <c r="AI376" s="560"/>
      <c r="AJ376" s="548">
        <v>0</v>
      </c>
    </row>
    <row r="377" spans="2:36" x14ac:dyDescent="0.25">
      <c r="B377" s="85"/>
      <c r="C377" s="86"/>
      <c r="D377" s="86"/>
      <c r="E377" s="86"/>
      <c r="F377" s="86"/>
      <c r="G377" s="86"/>
      <c r="H377" s="86"/>
      <c r="I377" s="86"/>
      <c r="J377" s="86"/>
      <c r="K377" s="93" t="s">
        <v>113174</v>
      </c>
      <c r="L377" s="88">
        <v>81101500</v>
      </c>
      <c r="M377" s="398" t="s">
        <v>113493</v>
      </c>
      <c r="N377" s="114"/>
      <c r="O377" s="114"/>
      <c r="P377" s="114"/>
      <c r="Q377" s="114"/>
      <c r="R377" s="114">
        <v>109000000</v>
      </c>
      <c r="S377" s="528">
        <f>110000000</f>
        <v>110000000</v>
      </c>
      <c r="T377" s="435"/>
      <c r="U377" s="139"/>
      <c r="V377" s="139"/>
      <c r="W377" s="318"/>
      <c r="X377" s="560"/>
      <c r="Y377" s="560">
        <f>$S$377/2</f>
        <v>55000000</v>
      </c>
      <c r="Z377" s="560">
        <f>$S$377/2</f>
        <v>55000000</v>
      </c>
      <c r="AA377" s="560"/>
      <c r="AB377" s="560"/>
      <c r="AC377" s="560"/>
      <c r="AD377" s="560"/>
      <c r="AE377" s="560"/>
      <c r="AF377" s="560"/>
      <c r="AG377" s="560"/>
      <c r="AH377" s="560"/>
      <c r="AI377" s="560"/>
      <c r="AJ377" s="548">
        <v>0</v>
      </c>
    </row>
    <row r="378" spans="2:36" ht="45" x14ac:dyDescent="0.25">
      <c r="B378" s="85"/>
      <c r="C378" s="86"/>
      <c r="D378" s="86"/>
      <c r="E378" s="86"/>
      <c r="F378" s="86"/>
      <c r="G378" s="86"/>
      <c r="H378" s="86"/>
      <c r="I378" s="86"/>
      <c r="J378" s="86"/>
      <c r="K378" s="93" t="s">
        <v>113174</v>
      </c>
      <c r="L378" s="88"/>
      <c r="M378" s="398" t="s">
        <v>113494</v>
      </c>
      <c r="N378" s="114"/>
      <c r="O378" s="114"/>
      <c r="P378" s="114"/>
      <c r="Q378" s="114"/>
      <c r="R378" s="114">
        <v>65000000</v>
      </c>
      <c r="S378" s="528">
        <v>65000000</v>
      </c>
      <c r="T378" s="435"/>
      <c r="U378" s="139"/>
      <c r="V378" s="139"/>
      <c r="W378" s="318"/>
      <c r="X378" s="560"/>
      <c r="Y378" s="560">
        <v>65000000</v>
      </c>
      <c r="Z378" s="560"/>
      <c r="AA378" s="560"/>
      <c r="AB378" s="560"/>
      <c r="AC378" s="560"/>
      <c r="AD378" s="560"/>
      <c r="AE378" s="560"/>
      <c r="AF378" s="560"/>
      <c r="AG378" s="560"/>
      <c r="AH378" s="560"/>
      <c r="AI378" s="560"/>
      <c r="AJ378" s="548">
        <v>0</v>
      </c>
    </row>
    <row r="379" spans="2:36" ht="45" x14ac:dyDescent="0.25">
      <c r="B379" s="85"/>
      <c r="C379" s="86"/>
      <c r="D379" s="86"/>
      <c r="E379" s="86"/>
      <c r="F379" s="86"/>
      <c r="G379" s="86"/>
      <c r="H379" s="86"/>
      <c r="I379" s="86"/>
      <c r="J379" s="86"/>
      <c r="K379" s="93" t="s">
        <v>113174</v>
      </c>
      <c r="L379" s="88"/>
      <c r="M379" s="398" t="s">
        <v>113495</v>
      </c>
      <c r="N379" s="114"/>
      <c r="O379" s="114"/>
      <c r="P379" s="114"/>
      <c r="Q379" s="114"/>
      <c r="R379" s="114">
        <v>25000000</v>
      </c>
      <c r="S379" s="530">
        <v>15000000</v>
      </c>
      <c r="T379" s="435"/>
      <c r="U379" s="139"/>
      <c r="V379" s="139"/>
      <c r="W379" s="318"/>
      <c r="X379" s="560"/>
      <c r="Y379" s="560"/>
      <c r="Z379" s="560"/>
      <c r="AA379" s="560">
        <v>15000000</v>
      </c>
      <c r="AB379" s="560"/>
      <c r="AC379" s="560"/>
      <c r="AD379" s="560"/>
      <c r="AE379" s="560"/>
      <c r="AF379" s="560"/>
      <c r="AG379" s="560"/>
      <c r="AH379" s="560"/>
      <c r="AI379" s="560"/>
      <c r="AJ379" s="548">
        <v>0</v>
      </c>
    </row>
    <row r="380" spans="2:36" ht="30" x14ac:dyDescent="0.25">
      <c r="B380" s="85"/>
      <c r="C380" s="86"/>
      <c r="D380" s="86"/>
      <c r="E380" s="86"/>
      <c r="F380" s="86"/>
      <c r="G380" s="86"/>
      <c r="H380" s="86"/>
      <c r="I380" s="86"/>
      <c r="J380" s="86"/>
      <c r="K380" s="93" t="s">
        <v>113174</v>
      </c>
      <c r="L380" s="88">
        <v>90121600</v>
      </c>
      <c r="M380" s="398" t="s">
        <v>113481</v>
      </c>
      <c r="N380" s="90">
        <v>45719</v>
      </c>
      <c r="O380" s="90" t="s">
        <v>113001</v>
      </c>
      <c r="P380" s="91" t="s">
        <v>113022</v>
      </c>
      <c r="Q380" s="91" t="s">
        <v>113008</v>
      </c>
      <c r="R380" s="114">
        <v>20000000</v>
      </c>
      <c r="S380" s="530">
        <v>35000000</v>
      </c>
      <c r="T380" s="435"/>
      <c r="U380" s="139"/>
      <c r="V380" s="139"/>
      <c r="W380" s="318"/>
      <c r="X380" s="560"/>
      <c r="Y380" s="560"/>
      <c r="Z380" s="560">
        <v>5000000</v>
      </c>
      <c r="AA380" s="560"/>
      <c r="AB380" s="560"/>
      <c r="AC380" s="560">
        <v>15000000</v>
      </c>
      <c r="AD380" s="560"/>
      <c r="AE380" s="560"/>
      <c r="AF380" s="560"/>
      <c r="AG380" s="560"/>
      <c r="AH380" s="560">
        <v>15000000</v>
      </c>
      <c r="AI380" s="560"/>
      <c r="AJ380" s="548">
        <v>0</v>
      </c>
    </row>
    <row r="381" spans="2:36" x14ac:dyDescent="0.25">
      <c r="B381" s="85"/>
      <c r="C381" s="86"/>
      <c r="D381" s="86"/>
      <c r="E381" s="86"/>
      <c r="F381" s="86"/>
      <c r="G381" s="86"/>
      <c r="H381" s="86"/>
      <c r="I381" s="86"/>
      <c r="J381" s="86"/>
      <c r="K381" s="93" t="s">
        <v>113174</v>
      </c>
      <c r="L381" s="88">
        <v>90111500</v>
      </c>
      <c r="M381" s="398" t="s">
        <v>113482</v>
      </c>
      <c r="N381" s="114"/>
      <c r="O381" s="114"/>
      <c r="P381" s="114"/>
      <c r="Q381" s="114"/>
      <c r="R381" s="114">
        <v>31797599</v>
      </c>
      <c r="S381" s="530">
        <f>36797599</f>
        <v>36797599</v>
      </c>
      <c r="T381" s="435"/>
      <c r="U381" s="139"/>
      <c r="V381" s="139"/>
      <c r="W381" s="318"/>
      <c r="X381" s="560">
        <v>2000000</v>
      </c>
      <c r="Y381" s="560">
        <v>3500000</v>
      </c>
      <c r="Z381" s="560">
        <v>3500000</v>
      </c>
      <c r="AA381" s="560">
        <v>3500000</v>
      </c>
      <c r="AB381" s="560">
        <v>3500000</v>
      </c>
      <c r="AC381" s="560">
        <v>3500000</v>
      </c>
      <c r="AD381" s="560">
        <v>3500000</v>
      </c>
      <c r="AE381" s="560">
        <v>3500000</v>
      </c>
      <c r="AF381" s="560">
        <v>3500000</v>
      </c>
      <c r="AG381" s="560">
        <v>4000000</v>
      </c>
      <c r="AH381" s="560">
        <v>1200000</v>
      </c>
      <c r="AI381" s="560">
        <v>1597599</v>
      </c>
      <c r="AJ381" s="548">
        <v>0</v>
      </c>
    </row>
    <row r="382" spans="2:36" ht="30" x14ac:dyDescent="0.25">
      <c r="B382" s="85"/>
      <c r="C382" s="86"/>
      <c r="D382" s="86"/>
      <c r="E382" s="86"/>
      <c r="F382" s="86"/>
      <c r="G382" s="86"/>
      <c r="H382" s="86"/>
      <c r="I382" s="86"/>
      <c r="J382" s="86"/>
      <c r="K382" s="93" t="s">
        <v>113174</v>
      </c>
      <c r="L382" s="88">
        <v>81101500</v>
      </c>
      <c r="M382" s="397" t="s">
        <v>113496</v>
      </c>
      <c r="N382" s="90">
        <v>45782</v>
      </c>
      <c r="O382" s="90" t="s">
        <v>113087</v>
      </c>
      <c r="P382" s="91" t="s">
        <v>113022</v>
      </c>
      <c r="Q382" s="91" t="s">
        <v>113716</v>
      </c>
      <c r="R382" s="114">
        <v>50000000</v>
      </c>
      <c r="S382" s="530">
        <v>50000000</v>
      </c>
      <c r="T382" s="435"/>
      <c r="U382" s="139"/>
      <c r="V382" s="139"/>
      <c r="W382" s="318"/>
      <c r="X382" s="560"/>
      <c r="Y382" s="560"/>
      <c r="Z382" s="560"/>
      <c r="AA382" s="560"/>
      <c r="AB382" s="560"/>
      <c r="AC382" s="560"/>
      <c r="AD382" s="560"/>
      <c r="AE382" s="560"/>
      <c r="AF382" s="560">
        <v>50000000</v>
      </c>
      <c r="AG382" s="560"/>
      <c r="AH382" s="560"/>
      <c r="AI382" s="560"/>
      <c r="AJ382" s="548">
        <v>0</v>
      </c>
    </row>
  </sheetData>
  <sheetProtection formatCells="0" formatColumns="0" formatRows="0" insertColumns="0" insertRows="0" insertHyperlinks="0" deleteColumns="0" deleteRows="0" sort="0" autoFilter="0" pivotTables="0"/>
  <autoFilter ref="A6:AJ382"/>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count="1">
    <dataValidation type="list" allowBlank="1" showInputMessage="1" showErrorMessage="1" sqref="W14:W16 W32:W34 W36 W38 W226:W227 W42 W45:W47 W152 W81:W82 W201 W174:W176 W67 W84:W86 W60 W194:W195 W235:W238 W73:W76 W78:W79 W191:W192 W198:W199 W213:W214 W163:W164 W274:W277 W270:W272 W95 W295:W298 W178 W203:W208 W210:W211 W223:W224 W230 W122:W124 W70:W71 W252 W258:W260 W262:W265 W267:W268 W288 W20:W30 W154 W169:W170 W186:W188 W127 W301:W306 W284:W285 W246 W160:W161 W166:W167 W217:W218 W221 W89 W91:W93 W62:W65 W97:W107 W50:W58 W180:W181 W109:W118 W309:W382 W232:W233 W172">
      <formula1>#REF!</formula1>
    </dataValidation>
  </dataValidations>
  <pageMargins left="0.7" right="0.7" top="0.75" bottom="0.75" header="0.3" footer="0.3"/>
  <pageSetup scale="15" fitToHeight="0" orientation="landscape" r:id="rId1"/>
  <ignoredErrors>
    <ignoredError sqref="S264" 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W108 W147:W148 W94 W273 W40:W41 W44 W66 W72 W77 W80 W193 W215 W222 W219:W220 W299 W69 W162 W228:W229 W278:W281 W196</xm:sqref>
        </x14:dataValidation>
        <x14:dataValidation type="list" allowBlank="1" showInputMessage="1" showErrorMessage="1">
          <x14:formula1>
            <xm:f>'\\172.23.131.133\Planeacion\4.Plan de adquisiciones\Plan de Adquisiciones 2024 - ICFE\[Plan Anual Adquisiciones 2024_Seguimiento.xlsx]Hoja1'!#REF!</xm:f>
          </x14:formula1>
          <xm:sqref>W87:W88 W177 V96:W96 W184:W185 W17:W19 W155:W159 W165 W250 W83 W128:W142 W90 W149:W150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160" zoomScaleNormal="160" workbookViewId="0">
      <selection activeCell="I4" sqref="I4"/>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7" x14ac:dyDescent="0.3">
      <c r="E1" s="458" t="s">
        <v>113548</v>
      </c>
      <c r="F1" s="458"/>
      <c r="G1" t="s">
        <v>113549</v>
      </c>
    </row>
    <row r="2" spans="1:17" x14ac:dyDescent="0.3">
      <c r="B2" s="459"/>
      <c r="C2" s="460">
        <v>2022</v>
      </c>
      <c r="D2" s="460">
        <v>2023</v>
      </c>
      <c r="E2" s="461" t="s">
        <v>113550</v>
      </c>
      <c r="F2" s="461" t="s">
        <v>113550</v>
      </c>
      <c r="G2" s="462">
        <v>2024</v>
      </c>
      <c r="H2" s="472">
        <v>2025</v>
      </c>
      <c r="I2" s="546">
        <v>2025</v>
      </c>
      <c r="J2" s="472">
        <v>2025</v>
      </c>
    </row>
    <row r="3" spans="1:17"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3">
      <c r="B12" s="469" t="s">
        <v>113561</v>
      </c>
    </row>
    <row r="14" spans="1:17" x14ac:dyDescent="0.3">
      <c r="G14" s="470" t="s">
        <v>112995</v>
      </c>
      <c r="I14" s="536" t="s">
        <v>112995</v>
      </c>
    </row>
    <row r="15" spans="1:17"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69"/>
      <c r="C341" s="570"/>
      <c r="D341" s="570"/>
      <c r="E341" s="570"/>
      <c r="F341" s="570"/>
      <c r="G341" s="570"/>
      <c r="H341" s="570"/>
      <c r="I341" s="570"/>
      <c r="J341" s="570"/>
      <c r="K341" s="570"/>
      <c r="L341" s="571"/>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2025-02-26T14:21:04Z</dcterms:modified>
</cp:coreProperties>
</file>